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kaiserk\Documents\Kata mappa\Nagyvenyim Önkormányzat\PÁLYÁZATOK\TOP 3.2.1.15 önkormi tulajdonú épületek energetikája\Közbeszerzés II\Közbesz eljárási dokumentumok\"/>
    </mc:Choice>
  </mc:AlternateContent>
  <bookViews>
    <workbookView xWindow="0" yWindow="0" windowWidth="19200" windowHeight="6980" firstSheet="1" activeTab="1" xr2:uid="{65596638-E4EE-4796-9D88-82E1C4B70410}"/>
  </bookViews>
  <sheets>
    <sheet name="Főösszesítő" sheetId="4" r:id="rId1"/>
    <sheet name="Építészeti ktsgvetés" sheetId="1" r:id="rId2"/>
    <sheet name="Gépészeti ktsgvetés" sheetId="2" r:id="rId3"/>
  </sheets>
  <definedNames>
    <definedName name="_xlnm.Print_Titles" localSheetId="1">'Építészeti ktsgvetés'!$1:$6</definedName>
    <definedName name="_xlnm.Print_Titles" localSheetId="2">'Gépészeti ktsgvetés'!$1:$5</definedName>
    <definedName name="_xlnm.Print_Area" localSheetId="0">Főösszesítő!$A$1:$E$17</definedName>
    <definedName name="_xlnm.Print_Area" localSheetId="2">'Gépészeti ktsgvetés'!$A$1:$J$305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H67" i="1" s="1"/>
  <c r="D66" i="1"/>
  <c r="H66" i="1" s="1"/>
  <c r="D65" i="1"/>
  <c r="H65" i="1" s="1"/>
  <c r="I66" i="1" l="1"/>
  <c r="J66" i="1" s="1"/>
  <c r="I67" i="1"/>
  <c r="J67" i="1" s="1"/>
  <c r="I65" i="1"/>
  <c r="J65" i="1" s="1"/>
  <c r="J298" i="2"/>
  <c r="I297" i="2"/>
  <c r="H296" i="2"/>
  <c r="J288" i="2"/>
  <c r="I287" i="2"/>
  <c r="H286" i="2"/>
  <c r="J279" i="2"/>
  <c r="I278" i="2"/>
  <c r="H277" i="2"/>
  <c r="J269" i="2"/>
  <c r="I268" i="2"/>
  <c r="H267" i="2"/>
  <c r="J263" i="2"/>
  <c r="I262" i="2"/>
  <c r="H261" i="2"/>
  <c r="J257" i="2"/>
  <c r="I256" i="2"/>
  <c r="H255" i="2"/>
  <c r="J247" i="2"/>
  <c r="I246" i="2"/>
  <c r="H245" i="2"/>
  <c r="J237" i="2"/>
  <c r="I236" i="2"/>
  <c r="H235" i="2"/>
  <c r="J227" i="2"/>
  <c r="I226" i="2"/>
  <c r="H225" i="2"/>
  <c r="J218" i="2"/>
  <c r="I217" i="2"/>
  <c r="H216" i="2"/>
  <c r="J208" i="2"/>
  <c r="I207" i="2"/>
  <c r="H206" i="2"/>
  <c r="J196" i="2"/>
  <c r="I195" i="2"/>
  <c r="H194" i="2"/>
  <c r="J184" i="2"/>
  <c r="I183" i="2"/>
  <c r="H182" i="2"/>
  <c r="J174" i="2"/>
  <c r="I173" i="2"/>
  <c r="H172" i="2"/>
  <c r="J166" i="2"/>
  <c r="I165" i="2"/>
  <c r="H164" i="2"/>
  <c r="J158" i="2"/>
  <c r="I157" i="2"/>
  <c r="H156" i="2"/>
  <c r="J148" i="2"/>
  <c r="I147" i="2"/>
  <c r="H146" i="2"/>
  <c r="J138" i="2"/>
  <c r="I137" i="2"/>
  <c r="H136" i="2"/>
  <c r="J129" i="2"/>
  <c r="I128" i="2"/>
  <c r="H127" i="2"/>
  <c r="J120" i="2"/>
  <c r="I119" i="2"/>
  <c r="H118" i="2"/>
  <c r="J111" i="2"/>
  <c r="I110" i="2"/>
  <c r="H109" i="2"/>
  <c r="J102" i="2"/>
  <c r="I101" i="2"/>
  <c r="H100" i="2"/>
  <c r="J90" i="2"/>
  <c r="I89" i="2"/>
  <c r="H88" i="2"/>
  <c r="J82" i="2"/>
  <c r="I81" i="2"/>
  <c r="H80" i="2"/>
  <c r="J74" i="2"/>
  <c r="I73" i="2"/>
  <c r="H72" i="2"/>
  <c r="J67" i="2"/>
  <c r="I66" i="2"/>
  <c r="H65" i="2"/>
  <c r="J60" i="2"/>
  <c r="I59" i="2"/>
  <c r="H58" i="2"/>
  <c r="J54" i="2"/>
  <c r="I53" i="2"/>
  <c r="H52" i="2"/>
  <c r="J48" i="2"/>
  <c r="I47" i="2"/>
  <c r="H46" i="2"/>
  <c r="J42" i="2"/>
  <c r="I41" i="2"/>
  <c r="H40" i="2"/>
  <c r="J35" i="2"/>
  <c r="I34" i="2"/>
  <c r="H33" i="2"/>
  <c r="J28" i="2"/>
  <c r="I27" i="2"/>
  <c r="H26" i="2"/>
  <c r="J21" i="2"/>
  <c r="I20" i="2"/>
  <c r="H19" i="2"/>
  <c r="J12" i="2"/>
  <c r="I11" i="2"/>
  <c r="H10" i="2"/>
  <c r="H93" i="2" l="1"/>
  <c r="I93" i="2"/>
  <c r="H301" i="2"/>
  <c r="J301" i="2"/>
  <c r="J93" i="2"/>
  <c r="I301" i="2"/>
  <c r="I90" i="1"/>
  <c r="H90" i="1"/>
  <c r="D89" i="1"/>
  <c r="I89" i="1" s="1"/>
  <c r="I88" i="1"/>
  <c r="H88" i="1"/>
  <c r="I87" i="1"/>
  <c r="H87" i="1"/>
  <c r="D86" i="1"/>
  <c r="H86" i="1" s="1"/>
  <c r="I85" i="1"/>
  <c r="H85" i="1"/>
  <c r="I84" i="1"/>
  <c r="H84" i="1"/>
  <c r="J84" i="1" s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D74" i="1"/>
  <c r="I74" i="1" s="1"/>
  <c r="D72" i="1"/>
  <c r="I72" i="1" s="1"/>
  <c r="I71" i="1"/>
  <c r="H71" i="1"/>
  <c r="I70" i="1"/>
  <c r="H70" i="1"/>
  <c r="I69" i="1"/>
  <c r="D68" i="1"/>
  <c r="I68" i="1" s="1"/>
  <c r="D64" i="1"/>
  <c r="I64" i="1" s="1"/>
  <c r="D63" i="1"/>
  <c r="I63" i="1" s="1"/>
  <c r="D62" i="1"/>
  <c r="I62" i="1" s="1"/>
  <c r="D61" i="1"/>
  <c r="I61" i="1" s="1"/>
  <c r="D60" i="1"/>
  <c r="I60" i="1" s="1"/>
  <c r="D59" i="1"/>
  <c r="I59" i="1" s="1"/>
  <c r="D58" i="1"/>
  <c r="I58" i="1" s="1"/>
  <c r="I57" i="1"/>
  <c r="H57" i="1"/>
  <c r="I56" i="1"/>
  <c r="H56" i="1"/>
  <c r="I55" i="1"/>
  <c r="H55" i="1"/>
  <c r="D53" i="1"/>
  <c r="H53" i="1" s="1"/>
  <c r="I47" i="1"/>
  <c r="H47" i="1"/>
  <c r="D46" i="1"/>
  <c r="D45" i="1"/>
  <c r="D44" i="1"/>
  <c r="I44" i="1" s="1"/>
  <c r="D43" i="1"/>
  <c r="H43" i="1" s="1"/>
  <c r="D42" i="1"/>
  <c r="I42" i="1" s="1"/>
  <c r="D41" i="1"/>
  <c r="H41" i="1" s="1"/>
  <c r="D40" i="1"/>
  <c r="D54" i="1" s="1"/>
  <c r="H54" i="1" s="1"/>
  <c r="D39" i="1"/>
  <c r="H39" i="1" s="1"/>
  <c r="I38" i="1"/>
  <c r="H38" i="1"/>
  <c r="I37" i="1"/>
  <c r="H37" i="1"/>
  <c r="I36" i="1"/>
  <c r="H36" i="1"/>
  <c r="I35" i="1"/>
  <c r="H35" i="1"/>
  <c r="D33" i="1"/>
  <c r="D34" i="1" s="1"/>
  <c r="I34" i="1" s="1"/>
  <c r="I32" i="1"/>
  <c r="H32" i="1"/>
  <c r="I29" i="1"/>
  <c r="H29" i="1"/>
  <c r="I27" i="1"/>
  <c r="H27" i="1"/>
  <c r="I26" i="1"/>
  <c r="H26" i="1"/>
  <c r="I24" i="1"/>
  <c r="H24" i="1"/>
  <c r="D23" i="1"/>
  <c r="D30" i="1" s="1"/>
  <c r="I30" i="1" s="1"/>
  <c r="I22" i="1"/>
  <c r="H22" i="1"/>
  <c r="I21" i="1"/>
  <c r="H21" i="1"/>
  <c r="I20" i="1"/>
  <c r="H20" i="1"/>
  <c r="D19" i="1"/>
  <c r="I19" i="1" s="1"/>
  <c r="D18" i="1"/>
  <c r="I18" i="1" s="1"/>
  <c r="D17" i="1"/>
  <c r="I17" i="1" s="1"/>
  <c r="D16" i="1"/>
  <c r="I16" i="1" s="1"/>
  <c r="I15" i="1"/>
  <c r="H15" i="1"/>
  <c r="I14" i="1"/>
  <c r="H14" i="1"/>
  <c r="I13" i="1"/>
  <c r="H13" i="1"/>
  <c r="I12" i="1"/>
  <c r="H12" i="1"/>
  <c r="I11" i="1"/>
  <c r="H11" i="1"/>
  <c r="I10" i="1"/>
  <c r="H10" i="1"/>
  <c r="D9" i="1"/>
  <c r="H9" i="1" s="1"/>
  <c r="D8" i="1"/>
  <c r="I8" i="1" s="1"/>
  <c r="J47" i="1" l="1"/>
  <c r="J79" i="1"/>
  <c r="I39" i="1"/>
  <c r="D48" i="1"/>
  <c r="H48" i="1" s="1"/>
  <c r="J88" i="1"/>
  <c r="J36" i="1"/>
  <c r="J38" i="1"/>
  <c r="J26" i="1"/>
  <c r="H33" i="1"/>
  <c r="I9" i="1"/>
  <c r="J9" i="1" s="1"/>
  <c r="J24" i="1"/>
  <c r="I33" i="1"/>
  <c r="I43" i="1"/>
  <c r="J43" i="1" s="1"/>
  <c r="J10" i="1"/>
  <c r="J39" i="1"/>
  <c r="H8" i="1"/>
  <c r="J8" i="1" s="1"/>
  <c r="J14" i="1"/>
  <c r="H16" i="1"/>
  <c r="J16" i="1" s="1"/>
  <c r="J32" i="1"/>
  <c r="H40" i="1"/>
  <c r="H44" i="1"/>
  <c r="J44" i="1" s="1"/>
  <c r="I54" i="1"/>
  <c r="J54" i="1" s="1"/>
  <c r="J56" i="1"/>
  <c r="J77" i="1"/>
  <c r="J11" i="1"/>
  <c r="J13" i="1"/>
  <c r="J15" i="1"/>
  <c r="J35" i="1"/>
  <c r="I40" i="1"/>
  <c r="J57" i="1"/>
  <c r="H63" i="1"/>
  <c r="J63" i="1" s="1"/>
  <c r="J78" i="1"/>
  <c r="I86" i="1"/>
  <c r="J86" i="1" s="1"/>
  <c r="J90" i="1"/>
  <c r="I302" i="2"/>
  <c r="D10" i="4" s="1"/>
  <c r="J302" i="2"/>
  <c r="E10" i="4" s="1"/>
  <c r="J27" i="1"/>
  <c r="J83" i="1"/>
  <c r="H302" i="2"/>
  <c r="D50" i="1"/>
  <c r="I50" i="1" s="1"/>
  <c r="J80" i="1"/>
  <c r="I23" i="1"/>
  <c r="J37" i="1"/>
  <c r="D52" i="1"/>
  <c r="I41" i="1"/>
  <c r="J41" i="1" s="1"/>
  <c r="I45" i="1"/>
  <c r="D49" i="1"/>
  <c r="I53" i="1"/>
  <c r="J53" i="1" s="1"/>
  <c r="H68" i="1"/>
  <c r="J68" i="1" s="1"/>
  <c r="J70" i="1"/>
  <c r="J76" i="1"/>
  <c r="J81" i="1"/>
  <c r="J22" i="1"/>
  <c r="H42" i="1"/>
  <c r="J42" i="1" s="1"/>
  <c r="H46" i="1"/>
  <c r="H61" i="1"/>
  <c r="J61" i="1" s="1"/>
  <c r="J12" i="1"/>
  <c r="J21" i="1"/>
  <c r="H23" i="1"/>
  <c r="H45" i="1"/>
  <c r="I46" i="1"/>
  <c r="J55" i="1"/>
  <c r="H59" i="1"/>
  <c r="J59" i="1" s="1"/>
  <c r="H69" i="1"/>
  <c r="J69" i="1" s="1"/>
  <c r="J71" i="1"/>
  <c r="J82" i="1"/>
  <c r="J87" i="1"/>
  <c r="H19" i="1"/>
  <c r="J19" i="1" s="1"/>
  <c r="H30" i="1"/>
  <c r="J30" i="1" s="1"/>
  <c r="H34" i="1"/>
  <c r="J34" i="1" s="1"/>
  <c r="H89" i="1"/>
  <c r="J89" i="1" s="1"/>
  <c r="H18" i="1"/>
  <c r="J18" i="1" s="1"/>
  <c r="J29" i="1"/>
  <c r="H58" i="1"/>
  <c r="J58" i="1" s="1"/>
  <c r="H60" i="1"/>
  <c r="J60" i="1" s="1"/>
  <c r="H62" i="1"/>
  <c r="J62" i="1" s="1"/>
  <c r="H64" i="1"/>
  <c r="J64" i="1" s="1"/>
  <c r="H72" i="1"/>
  <c r="J72" i="1" s="1"/>
  <c r="H74" i="1"/>
  <c r="J74" i="1" s="1"/>
  <c r="H17" i="1"/>
  <c r="J17" i="1" s="1"/>
  <c r="J20" i="1"/>
  <c r="J75" i="1"/>
  <c r="J85" i="1"/>
  <c r="J33" i="1" l="1"/>
  <c r="J23" i="1"/>
  <c r="I48" i="1"/>
  <c r="J48" i="1" s="1"/>
  <c r="J40" i="1"/>
  <c r="J45" i="1"/>
  <c r="H50" i="1"/>
  <c r="J50" i="1" s="1"/>
  <c r="D51" i="1"/>
  <c r="D73" i="1" s="1"/>
  <c r="H303" i="2"/>
  <c r="J304" i="2" s="1"/>
  <c r="J305" i="2" s="1"/>
  <c r="C10" i="4"/>
  <c r="J46" i="1"/>
  <c r="I52" i="1"/>
  <c r="H52" i="1"/>
  <c r="H49" i="1"/>
  <c r="I49" i="1"/>
  <c r="I25" i="1"/>
  <c r="I7" i="1" s="1"/>
  <c r="H25" i="1"/>
  <c r="H7" i="1" s="1"/>
  <c r="J52" i="1" l="1"/>
  <c r="H51" i="1"/>
  <c r="I51" i="1"/>
  <c r="D31" i="1"/>
  <c r="J49" i="1"/>
  <c r="I73" i="1"/>
  <c r="H73" i="1"/>
  <c r="J25" i="1"/>
  <c r="J51" i="1" l="1"/>
  <c r="I31" i="1"/>
  <c r="I28" i="1" s="1"/>
  <c r="I92" i="1" s="1"/>
  <c r="H31" i="1"/>
  <c r="J73" i="1"/>
  <c r="J7" i="1"/>
  <c r="H28" i="1" l="1"/>
  <c r="H92" i="1" s="1"/>
  <c r="J31" i="1"/>
  <c r="J28" i="1" s="1"/>
  <c r="J92" i="1" s="1"/>
  <c r="J94" i="1" s="1"/>
  <c r="J96" i="1" s="1"/>
  <c r="J98" i="1" s="1"/>
  <c r="D11" i="4"/>
  <c r="I94" i="1"/>
  <c r="C11" i="4" l="1"/>
  <c r="C12" i="4" s="1"/>
  <c r="C13" i="4" s="1"/>
  <c r="C14" i="4" s="1"/>
  <c r="H94" i="1"/>
</calcChain>
</file>

<file path=xl/sharedStrings.xml><?xml version="1.0" encoding="utf-8"?>
<sst xmlns="http://schemas.openxmlformats.org/spreadsheetml/2006/main" count="704" uniqueCount="370">
  <si>
    <t xml:space="preserve">Kossuth Lajos Általános Iskola Nagyvenyim, Fő utca 16. </t>
  </si>
  <si>
    <t>kiviteli terv</t>
  </si>
  <si>
    <t>építészeti szerkezetek</t>
  </si>
  <si>
    <t>tervezői</t>
  </si>
  <si>
    <t>árazott</t>
  </si>
  <si>
    <t>költségvetés</t>
  </si>
  <si>
    <t>építéshely</t>
  </si>
  <si>
    <t>kiírási szöveg</t>
  </si>
  <si>
    <t>mennyi</t>
  </si>
  <si>
    <t>egység</t>
  </si>
  <si>
    <t>egységár</t>
  </si>
  <si>
    <t>egységdíj</t>
  </si>
  <si>
    <t>ár</t>
  </si>
  <si>
    <t>díj</t>
  </si>
  <si>
    <t>összesen</t>
  </si>
  <si>
    <t>bontások</t>
  </si>
  <si>
    <t>1.</t>
  </si>
  <si>
    <t xml:space="preserve">BT </t>
  </si>
  <si>
    <t>mészhomoktégla lábazat bontása</t>
  </si>
  <si>
    <r>
      <t>m</t>
    </r>
    <r>
      <rPr>
        <vertAlign val="superscript"/>
        <sz val="11"/>
        <color indexed="0"/>
        <rFont val="Lucida Grande"/>
      </rPr>
      <t>2</t>
    </r>
  </si>
  <si>
    <t>2.</t>
  </si>
  <si>
    <t>minden épületen</t>
  </si>
  <si>
    <t>lefolyócsatorna bontása</t>
  </si>
  <si>
    <t>m</t>
  </si>
  <si>
    <t>3.</t>
  </si>
  <si>
    <t>A, B,T</t>
  </si>
  <si>
    <t>villámhárító, illetve bevezető bontása</t>
  </si>
  <si>
    <t>db</t>
  </si>
  <si>
    <t>4.</t>
  </si>
  <si>
    <t>A</t>
  </si>
  <si>
    <t>táblák leszerelése a visszaépítés szándékával</t>
  </si>
  <si>
    <t>5.</t>
  </si>
  <si>
    <t>ablakok bontása 1,2*1,78 NM</t>
  </si>
  <si>
    <t>6.</t>
  </si>
  <si>
    <t>B</t>
  </si>
  <si>
    <t>bejárati ajtók bontása 1,70*2,3 NM, a visszaépítés szándékával</t>
  </si>
  <si>
    <t>7.</t>
  </si>
  <si>
    <t>bejárati üvegfal bontása  77/2,30 NM, a visszaépítés szándéka nélkül</t>
  </si>
  <si>
    <t>8.</t>
  </si>
  <si>
    <t>acél mellvédkorlát bontása</t>
  </si>
  <si>
    <t>9.</t>
  </si>
  <si>
    <t>AB, B, BT</t>
  </si>
  <si>
    <t>falszegély bontása</t>
  </si>
  <si>
    <t>10.</t>
  </si>
  <si>
    <t>B, BT, T</t>
  </si>
  <si>
    <t>oromszegély bontása</t>
  </si>
  <si>
    <t>11.</t>
  </si>
  <si>
    <t>BT</t>
  </si>
  <si>
    <t>függőereszcsatorna bontása</t>
  </si>
  <si>
    <t>12.</t>
  </si>
  <si>
    <t>ereszszegély bontása (fa szerkezet)</t>
  </si>
  <si>
    <t>13.</t>
  </si>
  <si>
    <t>A, AB, BT, T</t>
  </si>
  <si>
    <t>homlokzati lámpák, vezetékek, foglalatok bontása</t>
  </si>
  <si>
    <t>14.</t>
  </si>
  <si>
    <t>vasbeton elemek bontása</t>
  </si>
  <si>
    <r>
      <t>m</t>
    </r>
    <r>
      <rPr>
        <vertAlign val="superscript"/>
        <sz val="11"/>
        <color indexed="0"/>
        <rFont val="Lucida Grande"/>
      </rPr>
      <t>3</t>
    </r>
  </si>
  <si>
    <t>15.</t>
  </si>
  <si>
    <t>tetőablakok bontása a tető ideiglenes zárásával</t>
  </si>
  <si>
    <t>16.</t>
  </si>
  <si>
    <t>17.</t>
  </si>
  <si>
    <t>18.</t>
  </si>
  <si>
    <t>19.</t>
  </si>
  <si>
    <t>ablakpárkányok bontása 60- 1,50 szélesség között</t>
  </si>
  <si>
    <t>20.</t>
  </si>
  <si>
    <t>T</t>
  </si>
  <si>
    <r>
      <t>ablakrácsok bontása á 5,0 m</t>
    </r>
    <r>
      <rPr>
        <vertAlign val="superscript"/>
        <sz val="11"/>
        <rFont val="Lucida Grande"/>
        <charset val="238"/>
      </rPr>
      <t>2</t>
    </r>
  </si>
  <si>
    <t>bontott anyagok elszállítása, elhelyezése</t>
  </si>
  <si>
    <t>beton térburkolat bontása</t>
  </si>
  <si>
    <t>kiselemes burkolat bontása</t>
  </si>
  <si>
    <t>építés</t>
  </si>
  <si>
    <t>24.</t>
  </si>
  <si>
    <t>Ideiglenes védelem homlokzati festményekre OSB-3 12 mm vastag lapokból</t>
  </si>
  <si>
    <t>25.</t>
  </si>
  <si>
    <r>
      <t>Ideiglenes védelem, ragasztószegéllyel ellátott fóliák rögzítése, majd eltávolítása ablakokra, átlag 2,0 m</t>
    </r>
    <r>
      <rPr>
        <vertAlign val="superscript"/>
        <sz val="11"/>
        <rFont val="Lucida Grande"/>
        <charset val="238"/>
      </rPr>
      <t>2</t>
    </r>
  </si>
  <si>
    <t>26.</t>
  </si>
  <si>
    <t>A, AB, B, T</t>
  </si>
  <si>
    <t>Homlokzati könnyűállvány építése és bontása hőszigeteléshez, vakoláshoz, festéshez, párkányok építéséhez</t>
  </si>
  <si>
    <t>27.</t>
  </si>
  <si>
    <t>Belső gördülőállvány bérlése mennyezetburkolathoz</t>
  </si>
  <si>
    <t>nap</t>
  </si>
  <si>
    <t>28.</t>
  </si>
  <si>
    <t>A, B</t>
  </si>
  <si>
    <t>YTONG falazat kibontott ablakok helyén, illetve szélfogó oszlopának kiegészítésre CLASSIC 300 mm-es elemekből</t>
  </si>
  <si>
    <t>29.</t>
  </si>
  <si>
    <t>Vékonyvakolat a fenti elemeken</t>
  </si>
  <si>
    <t>30.</t>
  </si>
  <si>
    <t>FAKRO tetőablakok beépítőkerettel, szegélyezéssel beépítve pikkelyes fedésű tetőbe, hatékony árnyékolással</t>
  </si>
  <si>
    <t>31.</t>
  </si>
  <si>
    <t>Tető belső burkolatának helyreállítása a kicserélt tetőablakok környezetében</t>
  </si>
  <si>
    <t>32.</t>
  </si>
  <si>
    <t>Kibontott bejárati ajtók visszaépítése a szélfogó megnövelésével, a téglaburkolat külső síkjához illesztve, az oszlophoz rögzítve</t>
  </si>
  <si>
    <t>33.</t>
  </si>
  <si>
    <r>
      <t>Üvegfal PVC keretben 3 rétegű fix LOW-E üvegezéssel, Uw&lt; 0,9 W/(m</t>
    </r>
    <r>
      <rPr>
        <vertAlign val="superscript"/>
        <sz val="11"/>
        <rFont val="Lucida Grande"/>
        <charset val="238"/>
      </rPr>
      <t>2</t>
    </r>
    <r>
      <rPr>
        <sz val="11"/>
        <color indexed="0"/>
        <rFont val="Lucida Grande"/>
      </rPr>
      <t>,K), a belső réteg 4.4.1 biztonsági üveg a hőszigeteléssel rejtett kerettel szélfogó keleti falaként a téglaburkolat külső síkjához illesztve, padlósík alatt rögzítve, NM 3,55*2,40 m</t>
    </r>
  </si>
  <si>
    <t>34.</t>
  </si>
  <si>
    <t xml:space="preserve">Lábazat hőszigetelése XPS lapokkal, mechanikus és ragasztásos rögzítéssel, 16 cm vastag lábazatvakolathoz </t>
  </si>
  <si>
    <t>35.</t>
  </si>
  <si>
    <t>Lábazat hőszigetelése XPS lapokkal, mechanikus és ragasztásos rögzítéssel, 16 cm vastag, ragasztott burkolat alá</t>
  </si>
  <si>
    <t>36.</t>
  </si>
  <si>
    <t>Lábazat hőszigetelése XPS lapokkal, mechanikus és ragasztásos rögzítéssel, 10 cm vastag</t>
  </si>
  <si>
    <t>37.</t>
  </si>
  <si>
    <t>Falszegélynél fal hőszigetelése 8 cm vastagságban,  EPS EXTRAPOR 80 mechanikus és ragasztásos rögzítéssel, 25 cm széles</t>
  </si>
  <si>
    <t>38.</t>
  </si>
  <si>
    <t>AB, B</t>
  </si>
  <si>
    <t>Falszegélynél fal hőszigetelése 14 cm vastagságban,  EPS EXTRAPOR 80 mechanikus és ragasztásos rögzítéssel, 25 cm széles</t>
  </si>
  <si>
    <t>39.</t>
  </si>
  <si>
    <t>Falszegélynél fal hőszigetelése 18 cm vastagságban,  EPS EXTRAPOR 80 mechanikus és ragasztásos rögzítéssel, 25 cm széles</t>
  </si>
  <si>
    <t>40.</t>
  </si>
  <si>
    <t>Szemöldököknél fal nem éghető hőszigetelése 10 cm vastagságban, mechanikus és ragasztásos rögzítéssel, 25 cm széles</t>
  </si>
  <si>
    <t>41.</t>
  </si>
  <si>
    <t>Szemöldököknél fal nem éghető hőszigetelése 16 cm vastagságban, mechanikus és ragasztásos rögzítéssel, 25 cm széles</t>
  </si>
  <si>
    <t>42.</t>
  </si>
  <si>
    <t>Szemöldököknél fal nem éghető hőszigetelése 20 cm vastagságban, mechanikus és ragasztásos rögzítéssel, 25 cm széles</t>
  </si>
  <si>
    <t>43.</t>
  </si>
  <si>
    <t>Homlokzat hőszigetelése mechanikus és ragasztásos rögzítéssel EPS EXTRAPOR 80, 16 cm vastagság. A kisebb tégla tagozatoknál ("B") vékonyabb lapok alkalmazandók (vagy felülettel párhuzamos vágás szükséges)</t>
  </si>
  <si>
    <t>44.</t>
  </si>
  <si>
    <t>A, B, BT</t>
  </si>
  <si>
    <t>Homlokzat hőszigetelése mechanikus és ragasztásos rögzítéssel EPS EXTRAPOR 80, 20 cm vastagság</t>
  </si>
  <si>
    <t>45.</t>
  </si>
  <si>
    <t>A, B, T</t>
  </si>
  <si>
    <t>Homlokzat hőszigetelése mechanikus és ragasztásos rögzítéssel EPS EXTRAPOR 80, 10 cm vastagság, deszkázaton is</t>
  </si>
  <si>
    <t>46.</t>
  </si>
  <si>
    <t>Homlokzati vékonyvakolat kétféle színben (DRYVIT rendszer)</t>
  </si>
  <si>
    <t>47.</t>
  </si>
  <si>
    <t>Lábazatvakolat 2 mm vastagsággal, fagyálló, középszürke, sima</t>
  </si>
  <si>
    <t>48.</t>
  </si>
  <si>
    <t>Élvédelem rozsdamentes masniprofilokból 20*20 mm, szeletelt tégla burkolatok pozitív sarkánál</t>
  </si>
  <si>
    <t>49.</t>
  </si>
  <si>
    <t>Szeletelt tégla burkolat ragasztott kivitelben, vágott felületű lapok</t>
  </si>
  <si>
    <t>50.</t>
  </si>
  <si>
    <t>A tetőterek</t>
  </si>
  <si>
    <t>Padlás hőszigetelése 120 mm vastag kőzetgyapot paplan</t>
  </si>
  <si>
    <t>51.</t>
  </si>
  <si>
    <t>Tetőtér hőszigetelése alu kasírozott kőzetgyapot paplannal, 120 mm vastag, gerendák közé rögzítve, felületfolytonos kivitel</t>
  </si>
  <si>
    <t>52.</t>
  </si>
  <si>
    <t>Tetőtéri ablakok árnyékolása állítható, vízszintes alumínium lamellákkal, motoros mozgatással, a szükséges erősáramú bekötéssel, belső vezérlőpanellel</t>
  </si>
  <si>
    <t>53.</t>
  </si>
  <si>
    <t>54.</t>
  </si>
  <si>
    <t>Tetőfelépítmény oldalának hőszigetelése, kiegészítése korcolt fedéshez BACHL EXTRAPOR 100 SZP táblákból, 130 mm vastag</t>
  </si>
  <si>
    <t>55.</t>
  </si>
  <si>
    <t>B, T</t>
  </si>
  <si>
    <t>Tetőfelépítmény oldalainak, és az új előtetőnek a fedése  0,7 mm vastag  lakkozott, horganyzott lemezekből, állókorcos kivitel, színe a tetőcseréphez igazodjon</t>
  </si>
  <si>
    <t>56.</t>
  </si>
  <si>
    <t>Egyvízorros párkánylefedés 0,7 mm vastag  lakkozott, horganyzott lemezekből, ksz: 400 mm kiülő hőszigetelések tetején, rögzítőlemez alátéttel</t>
  </si>
  <si>
    <t>57.</t>
  </si>
  <si>
    <t>Falszegély készítése 0,7 mm vastag  lakkozott, horganyzott lemezekből, kiterített szélesség 300 mm</t>
  </si>
  <si>
    <t>58.</t>
  </si>
  <si>
    <t>Oromszegély készítése 0,7 mm vastag  lakkozott, horganyzott lemezekből, kiterített szélesség 500 mm</t>
  </si>
  <si>
    <t>59.</t>
  </si>
  <si>
    <t>Függőereszcsatorna készítése kis keresztmetszettel, 0,7 mm vastag lakkozott, horganyzott lemezekből, kiterített szélesség 200 mm</t>
  </si>
  <si>
    <t>60.</t>
  </si>
  <si>
    <t>Ablakpárkányok készítése 60- ,50 szélesség között, 0,7 mm vastag lakkozott, horganyzott lemezekből, kiterített szélesség 500 mm, átlagos hossz 1,2 m</t>
  </si>
  <si>
    <t>61.</t>
  </si>
  <si>
    <t>62.</t>
  </si>
  <si>
    <t>Önterülő simítés készítése hidegburkolat és lábtörlőrács alá</t>
  </si>
  <si>
    <t>63.</t>
  </si>
  <si>
    <t>Süllyesztett, alu-gumi anyagú, tartós, nagy forgalomra tervezett lábtörlő-rács készítése szélfogóba</t>
  </si>
  <si>
    <t>64.</t>
  </si>
  <si>
    <t>Székraktár tömör ajtója 112,5*2,125 cm NM,  kilinccsel, címmel, küszöb nélkül</t>
  </si>
  <si>
    <t>65.</t>
  </si>
  <si>
    <t>66.</t>
  </si>
  <si>
    <t>67.</t>
  </si>
  <si>
    <t>68.</t>
  </si>
  <si>
    <t>Labdavédő roló felszerelése a leszerelt rácsok helyett ATENAD FIXCREEN fólia keretbe feszítve</t>
  </si>
  <si>
    <t>69.</t>
  </si>
  <si>
    <t>Homlokzatvakolatok, festések vízlepergető kezelése víztaszító anyaggal, pl. SZILIKOFOB ANHYDRO</t>
  </si>
  <si>
    <t>70.</t>
  </si>
  <si>
    <t>Acél homlokzati oszlop mázolása időjárásálló festékkel, a meglévő festés megtisztításával, szürke kalapácslakk (pl. HAMERITE)</t>
  </si>
  <si>
    <t>71.</t>
  </si>
  <si>
    <t>Fal és mennyezet glettelése, festése fehér diszperziós festékkel</t>
  </si>
  <si>
    <t>72.</t>
  </si>
  <si>
    <t>Szaniterek akadálymentes wc-be hosszított WC+ ülőke, fal alatti tartályos szereléssel</t>
  </si>
  <si>
    <t>73.</t>
  </si>
  <si>
    <t>74.</t>
  </si>
  <si>
    <t>75.</t>
  </si>
  <si>
    <t>76.</t>
  </si>
  <si>
    <t>Jelzőcsengő akadálymentes WC-be, a portára jelez</t>
  </si>
  <si>
    <t>77.</t>
  </si>
  <si>
    <t>Erősítő hallássérültek számára aulában telepítve</t>
  </si>
  <si>
    <t>78.</t>
  </si>
  <si>
    <t xml:space="preserve">Infokommunikációs akadálymentesítés előcsarnokban, folyosókon </t>
  </si>
  <si>
    <t>klt</t>
  </si>
  <si>
    <t>79.</t>
  </si>
  <si>
    <t>80.</t>
  </si>
  <si>
    <t xml:space="preserve">Dönthető tökör készítése akadálymentes wc-ben, 40*30 cm </t>
  </si>
  <si>
    <t>81.</t>
  </si>
  <si>
    <t>82.</t>
  </si>
  <si>
    <t>83.</t>
  </si>
  <si>
    <t>AB, BT</t>
  </si>
  <si>
    <t>Korlátlift 40-60 cm szintkülönbség leküzdésére</t>
  </si>
  <si>
    <t>84.</t>
  </si>
  <si>
    <t>10 mm vastag, színezett, edzett üveg mellvéd a pillérhez és a felépítmény oldalához speciális rm acél fogókkal rögzítve, bronz szín, NM 750*2750</t>
  </si>
  <si>
    <t>85.</t>
  </si>
  <si>
    <t>ACO műgyantabeton folyókák építése horganyzott acél ráccsal, falak mentén, illetve a bejárat vízmetesítésére, lejtést adó elemekből, 100 mm névleges szélesség</t>
  </si>
  <si>
    <t>Csapadékvíz elvezető csatorna KGPVC Q 125 mm, bekötése a kavicstestekbe, 1 % lejtésben fektetve, az átlegosan 80 cm mély árok kiemelésével, homokterítéssel, visszatöltéssel, tömörítéssel</t>
  </si>
  <si>
    <r>
      <t>Víznyelő kavicstest készítése a gödör földkiemelésével a kiemelt föld elszállításával, elhelyezésével, 2 m</t>
    </r>
    <r>
      <rPr>
        <vertAlign val="superscript"/>
        <sz val="11"/>
        <rFont val="Lucida Grande"/>
        <charset val="238"/>
      </rPr>
      <t xml:space="preserve">3 </t>
    </r>
    <r>
      <rPr>
        <sz val="11"/>
        <rFont val="Lucida Grande"/>
        <charset val="238"/>
      </rPr>
      <t>kavicstérfogattal, a tetején geotextília védelemmel, 20 cm humusztakarással</t>
    </r>
  </si>
  <si>
    <t>járdák</t>
  </si>
  <si>
    <t>Kiselemes burkolat építése 2 cm zúzalék terítésen, 25 cm vastag kavics ágyazaton, 4 cm vastag SEMMELROCK CORONA BRILLANT</t>
  </si>
  <si>
    <t>Táblák visszaszerelése BACHL PIR VARIO 120/140/160 hőhídmentesítő betétek segítségével</t>
  </si>
  <si>
    <t>Villámhárító visszaépítése a levezetési ellenállás mérésével, tanúsításával</t>
  </si>
  <si>
    <t>Csarnok belső hőszigetelése a mennyezeti trapézlemezre rögzített, 120 mm vastag kasírozott, fehérre festett hangelnyelő üveggyapottal</t>
  </si>
  <si>
    <t>Pipere takarítás az építéssel érintett felületeken</t>
  </si>
  <si>
    <t>építőmesteri munkák összesen, ÁFA nélkül - tervezői</t>
  </si>
  <si>
    <t xml:space="preserve">építőmesteri munkák ajánlatadói korrekciókkal, alternatívákkal, ÁFA nélkül </t>
  </si>
  <si>
    <t>ÁFA</t>
  </si>
  <si>
    <t>építőmesteri munkák ajánlatadói korrekciókkal, alternatívákkal, ÁFÁ-val</t>
  </si>
  <si>
    <t>Fejezet szöveg / Tételsorszám</t>
  </si>
  <si>
    <t>Tételszámok</t>
  </si>
  <si>
    <t>Tételszövegek</t>
  </si>
  <si>
    <t>Mennyiség</t>
  </si>
  <si>
    <t>Mértékegység</t>
  </si>
  <si>
    <t>Egységárak</t>
  </si>
  <si>
    <t>Anyagár</t>
  </si>
  <si>
    <t>Munkadíj</t>
  </si>
  <si>
    <t>Gépköltség</t>
  </si>
  <si>
    <t>Bontások</t>
  </si>
  <si>
    <t>Hőközpont hálózatainak lezárása és ürítése</t>
  </si>
  <si>
    <t>a munkálatok megkezdése előtt</t>
  </si>
  <si>
    <t>81-000-102-002-00-00000</t>
  </si>
  <si>
    <t>szekunder fűtési hálózat kizárása és ürítése</t>
  </si>
  <si>
    <t>A.:</t>
  </si>
  <si>
    <t>D.:</t>
  </si>
  <si>
    <t>G.:</t>
  </si>
  <si>
    <t>Fűtési rendszer leürítése</t>
  </si>
  <si>
    <t>a munkálatok megkezdése előtt, majd a munkák befejezése után</t>
  </si>
  <si>
    <t>a rendszer vízzel való feltöltése és légtelenítése,</t>
  </si>
  <si>
    <t>családi ház esetén</t>
  </si>
  <si>
    <t>81-000-112-002-00-00100</t>
  </si>
  <si>
    <t>2 szintes épület</t>
  </si>
  <si>
    <t>Szabadon, vagy padlócsatornába szerelt horganyzott,</t>
  </si>
  <si>
    <t>vagy fekete acélcső bontása, tartószerkezetekről</t>
  </si>
  <si>
    <t>81-000-201-000-00-00000</t>
  </si>
  <si>
    <t>2"-ig, vagy DN 50- ig</t>
  </si>
  <si>
    <t>81-000-202-000-00-00000</t>
  </si>
  <si>
    <t>2 1/2"-3"-ig, vagy DN 65- 80 között</t>
  </si>
  <si>
    <t>81-000-203-000-00-00000</t>
  </si>
  <si>
    <t>DN 100-150 között</t>
  </si>
  <si>
    <t>Menetes szerelvény leszerelése</t>
  </si>
  <si>
    <t>82-000-111-000-00-00000</t>
  </si>
  <si>
    <t>2 " átmérőig</t>
  </si>
  <si>
    <t>82-000-112-000-00-00000</t>
  </si>
  <si>
    <t>2 " átmérő felett</t>
  </si>
  <si>
    <t>A leszerelt, bontott, darabolt vasanyag kihordása a depóniába</t>
  </si>
  <si>
    <t>82-000-911-000-72-00001</t>
  </si>
  <si>
    <t>t</t>
  </si>
  <si>
    <t>Bontott vasanyag elszállítása, fel és lerakással,</t>
  </si>
  <si>
    <t>25 km-es körzetben</t>
  </si>
  <si>
    <t>82-000-921-001-72-72111</t>
  </si>
  <si>
    <t>2,8 tonnáig</t>
  </si>
  <si>
    <t>Fűtőtest leszerelése,</t>
  </si>
  <si>
    <t>tagos radiátor</t>
  </si>
  <si>
    <t>acéllemezből</t>
  </si>
  <si>
    <t>82-000-621-000-00-00000</t>
  </si>
  <si>
    <t>10 tagig</t>
  </si>
  <si>
    <t>82-000-622-000-00-00000</t>
  </si>
  <si>
    <t>11-20 tag között</t>
  </si>
  <si>
    <t>Szekunder Fűtési rész</t>
  </si>
  <si>
    <t>Acéllemez lapradiátor, oldalsókötése (kompakt) kivitelben, tartóval,</t>
  </si>
  <si>
    <t>légtelenítő és leeresztődugóval,</t>
  </si>
  <si>
    <t>összeállítva, felszerelve és bekötve.</t>
  </si>
  <si>
    <t>FIX TREND gyártmányú</t>
  </si>
  <si>
    <t>K-99-000008</t>
  </si>
  <si>
    <t>DK 600×1400 mm</t>
  </si>
  <si>
    <t>K-99-000020</t>
  </si>
  <si>
    <t>DK 600×900 mm</t>
  </si>
  <si>
    <t>K-99-000019</t>
  </si>
  <si>
    <t>DK 600×800 mm</t>
  </si>
  <si>
    <t>K-99-000004</t>
  </si>
  <si>
    <t>DK 600×1000 mm</t>
  </si>
  <si>
    <t>K-99-000017</t>
  </si>
  <si>
    <t>DK 600×600 mm</t>
  </si>
  <si>
    <t>Beszabályozó szelep Ametal bronzöntvényből,</t>
  </si>
  <si>
    <t>menetes kivitelben,</t>
  </si>
  <si>
    <t>felszerelve,</t>
  </si>
  <si>
    <t>herz típusú, PN 20, 120°C,</t>
  </si>
  <si>
    <t>ürítés nélkül</t>
  </si>
  <si>
    <t>M-82-121-225-005-25-31201</t>
  </si>
  <si>
    <t>DN 32 52-151-032</t>
  </si>
  <si>
    <t>M-82-121-227-007-25-31201</t>
  </si>
  <si>
    <t>DN 50 52-151-050</t>
  </si>
  <si>
    <t>Fűtőtest termosztát szeleptestekhez,</t>
  </si>
  <si>
    <t>HERZ 17260 típusú, automatikus elzárású</t>
  </si>
  <si>
    <t>82-652-211-001-26-51012</t>
  </si>
  <si>
    <t>M28X1,5 6-28°C 17260,06</t>
  </si>
  <si>
    <t>Fűtőtestszelep, sárgarézből nikkelezett kivitelben,</t>
  </si>
  <si>
    <t>menetes csatlakoztatáshoz, felszerelve,</t>
  </si>
  <si>
    <t>egyenes kivitelben</t>
  </si>
  <si>
    <t>M-82-651-112-002-26-51111</t>
  </si>
  <si>
    <t>1/2" Kvs=1,90 15523,21</t>
  </si>
  <si>
    <t>Visszatérő elzárószelep, sárgarézből nikkelezett kivitelben,</t>
  </si>
  <si>
    <t>menetes és szorítógyűrűs csatlakoztatáshoz,</t>
  </si>
  <si>
    <t>HERZ RL-1 13723 típusú,</t>
  </si>
  <si>
    <t>82-656-102-002-26-51611</t>
  </si>
  <si>
    <t>1/2" Kvs=1,90 13723,41</t>
  </si>
  <si>
    <t>Varratnélküli fekete acélcsőből készült fűtési vezeték,</t>
  </si>
  <si>
    <t>csőhajlításokkal, csőhüvelyekkel,</t>
  </si>
  <si>
    <t>hegesztett kötésekkel, szakaszos nyomáspróbával.</t>
  </si>
  <si>
    <t>Anyagminőség: MSZ EN 10255: 2005 St. 37,0</t>
  </si>
  <si>
    <t>(MSZ 120-2: 1982 A37),</t>
  </si>
  <si>
    <t>szabadon szerelve,</t>
  </si>
  <si>
    <t>csőbilincsekkel, felületvédelem nélkül</t>
  </si>
  <si>
    <t>81-411-102-002-01-11101</t>
  </si>
  <si>
    <t>1/2"</t>
  </si>
  <si>
    <t>81-411-107-007-01-11101</t>
  </si>
  <si>
    <t>2"</t>
  </si>
  <si>
    <t>Fix csőtartók, csőbilincsek, függesztő szerkezetek,</t>
  </si>
  <si>
    <t>sima és vályús csőalátámasztások, csőtartó keretek típus vagy</t>
  </si>
  <si>
    <t>egyedi terv szerinti kiképzéssel,</t>
  </si>
  <si>
    <t>idomacélból, csavarok hozzáadásával, hegesztett kivitelben,</t>
  </si>
  <si>
    <t>alapmázolva, beépítve.</t>
  </si>
  <si>
    <t>81-821-002-003-01-21101</t>
  </si>
  <si>
    <t>2,01- 5,00 kg/db súlyig</t>
  </si>
  <si>
    <t>kg</t>
  </si>
  <si>
    <t>Légtelenítő szelep sárgarézből,</t>
  </si>
  <si>
    <t>Flexvent típusú,</t>
  </si>
  <si>
    <t>elzárható kivitelben</t>
  </si>
  <si>
    <t>82-121-102-002-42-35121</t>
  </si>
  <si>
    <t>1/2" 27740</t>
  </si>
  <si>
    <t>Gázipari, víz-fűtés szerelési felhasználású gömbcsap,</t>
  </si>
  <si>
    <t>sárgarézből (kék fogantyúval),</t>
  </si>
  <si>
    <t>MOFÉM AHA típusú,</t>
  </si>
  <si>
    <t>belső menettel</t>
  </si>
  <si>
    <t>82-121-204-004-24-15301</t>
  </si>
  <si>
    <t>1"-os 113-0034-00</t>
  </si>
  <si>
    <t>82-121-207-007-24-15301</t>
  </si>
  <si>
    <t>2"-os 113-0053-00</t>
  </si>
  <si>
    <t>82-121-205-005-24-15301</t>
  </si>
  <si>
    <t>1 1/4"-os 113-0051-00</t>
  </si>
  <si>
    <t>Csővezeték feltöltése lágyvízzel</t>
  </si>
  <si>
    <t>54-722-013-002-01-90010</t>
  </si>
  <si>
    <t>- 200 mm külső átm.</t>
  </si>
  <si>
    <t>Fűtési és vízvezetékek szakaszos és hálózati nyomáspróbája</t>
  </si>
  <si>
    <t>54-711-013-001-01-90010</t>
  </si>
  <si>
    <t>- 200 mm k. átmérőig</t>
  </si>
  <si>
    <t>Alapmázolás oldószerrel hígítható alapozóval, a felület</t>
  </si>
  <si>
    <t>megtisztításával, portalanításával,</t>
  </si>
  <si>
    <t xml:space="preserve">cső és regisztercső felületén (DN 80-ig), függesztő és tartó szerkezeten, </t>
  </si>
  <si>
    <t>állványzaton,</t>
  </si>
  <si>
    <t>SUPRALUX KORALKYD típusú, alapozófestékkel</t>
  </si>
  <si>
    <t>47-424-002-002-05-12150</t>
  </si>
  <si>
    <t>vörös</t>
  </si>
  <si>
    <t>Közbenső mázolás a felület megtisztításával, portalanításával,</t>
  </si>
  <si>
    <t>SUPRALUX DUROL típusú, matt zománcfestékkel</t>
  </si>
  <si>
    <t>47-444-002-001-05-12520</t>
  </si>
  <si>
    <t>fehér</t>
  </si>
  <si>
    <t>Átvonó fedőmázolás oldószerrel hígítható festékkel, a felület</t>
  </si>
  <si>
    <t xml:space="preserve">cső és regisztercső felületén (DN 80-ig), függesztőn és tartóvason, sormosdó </t>
  </si>
  <si>
    <t>LEVISLUX MIX típusú, zománcfestékkel</t>
  </si>
  <si>
    <t>47-464-002-002-05-12500</t>
  </si>
  <si>
    <t>magasfényű W0 fehér</t>
  </si>
  <si>
    <t>Bontás összesen:</t>
  </si>
  <si>
    <t>Szekunder oldal összesen:</t>
  </si>
  <si>
    <t>Mindösszesen:</t>
  </si>
  <si>
    <t>Nagyvenyim, Kossuth Lajos Általános Iskola Nagyvenyim Fő utca 16.  gépész költségvetés</t>
  </si>
  <si>
    <t>ÁFA:</t>
  </si>
  <si>
    <t>Gépészeti munkák ÁFA-val:</t>
  </si>
  <si>
    <t>Költségvetés főösszesítő</t>
  </si>
  <si>
    <t>Megnevezés</t>
  </si>
  <si>
    <t>Anyagköltség</t>
  </si>
  <si>
    <t>Díjköltség</t>
  </si>
  <si>
    <t>1.Gépészet közvetlen költségei</t>
  </si>
  <si>
    <t>3.1 ÁFA vetítési alap</t>
  </si>
  <si>
    <t>3.2 Áfa</t>
  </si>
  <si>
    <t>4.  A munka ára</t>
  </si>
  <si>
    <t>Összesen:</t>
  </si>
  <si>
    <t>2 Építészet közvetlen költségei</t>
  </si>
  <si>
    <t>Előtető és oldalfalának építése 5/15 pallóból sarokmerev kapcsolatokkal, részben konzolosan szerelve, OSB-3 18 mm-es burkolatokkal, külön kiírt hőszigeteléssel, vakolással, fedéssel, mennyezeti világításhoz védőcsövezve</t>
  </si>
  <si>
    <t>Függőereszcsatorna készítése 0,7 mm vastag lakkozott, horganyzott lemezekből, kiterített szélesség 250 mm</t>
  </si>
  <si>
    <t>Lefolyócső készítése 0,7 mm vastag lakkozott, horganyzott lemezekből, kiterített szélesség 250 mm</t>
  </si>
  <si>
    <t>Lefolyócső készítése 0,7 mm vastag lakkozott, horganyzott lemezekből, kiterített szélesség 333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</si>
</sst>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charset val="238"/>
      <scheme val="minor"/>
    </font>
    <font>
      <sz val="24"/>
      <color indexed="0"/>
      <name val="Lucida Grande"/>
    </font>
    <font>
      <sz val="14"/>
      <color indexed="0"/>
      <name val="Lucida Grande"/>
    </font>
    <font>
      <i/>
      <sz val="10"/>
      <name val="Lucida Grande"/>
      <charset val="238"/>
    </font>
    <font>
      <sz val="11"/>
      <color indexed="0"/>
      <name val="Lucida Grande"/>
    </font>
    <font>
      <b/>
      <i/>
      <sz val="11"/>
      <name val="Lucida Grande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name val="Lucida Grande"/>
      <charset val="238"/>
    </font>
    <font>
      <vertAlign val="superscript"/>
      <sz val="11"/>
      <color indexed="0"/>
      <name val="Lucida Grande"/>
    </font>
    <font>
      <vertAlign val="superscript"/>
      <sz val="11"/>
      <name val="Lucida Grande"/>
      <charset val="238"/>
    </font>
    <font>
      <sz val="11"/>
      <color rgb="FF000000"/>
      <name val="Calibri"/>
      <family val="2"/>
      <charset val="238"/>
    </font>
    <font>
      <sz val="11"/>
      <name val="Lucida Grande"/>
    </font>
    <font>
      <sz val="16"/>
      <color theme="1"/>
      <name val="Lucida Sans"/>
      <family val="2"/>
    </font>
    <font>
      <sz val="11"/>
      <color theme="1"/>
      <name val="Lucida Sans"/>
      <family val="2"/>
    </font>
    <font>
      <b/>
      <sz val="10"/>
      <color theme="1"/>
      <name val="Lucida Sans"/>
      <family val="2"/>
    </font>
    <font>
      <b/>
      <sz val="12"/>
      <color rgb="FF008000"/>
      <name val="Lucida Sans"/>
      <family val="2"/>
    </font>
    <font>
      <sz val="10"/>
      <color rgb="FF000000"/>
      <name val="Lucida Sans"/>
      <family val="2"/>
    </font>
    <font>
      <b/>
      <sz val="10"/>
      <color rgb="FF000000"/>
      <name val="Lucida Sans"/>
      <family val="2"/>
    </font>
    <font>
      <sz val="10"/>
      <color theme="1"/>
      <name val="Lucida Sans"/>
      <family val="2"/>
    </font>
    <font>
      <b/>
      <i/>
      <sz val="10"/>
      <color rgb="FF000000"/>
      <name val="Lucida Sans"/>
      <family val="2"/>
    </font>
    <font>
      <b/>
      <sz val="11"/>
      <color theme="1"/>
      <name val="Lucida Sans"/>
      <family val="2"/>
    </font>
    <font>
      <sz val="14"/>
      <color theme="1"/>
      <name val="Lucida Sans"/>
      <family val="2"/>
    </font>
    <font>
      <b/>
      <sz val="14"/>
      <color theme="1"/>
      <name val="Lucida Sans"/>
      <family val="2"/>
    </font>
    <font>
      <b/>
      <i/>
      <sz val="14"/>
      <color rgb="FF000000"/>
      <name val="Lucida Sans"/>
      <family val="2"/>
    </font>
    <font>
      <b/>
      <i/>
      <sz val="14"/>
      <color theme="1"/>
      <name val="Lucida Sans"/>
      <family val="2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vertical="center" wrapText="1"/>
    </xf>
    <xf numFmtId="4" fontId="0" fillId="2" borderId="1" xfId="0" applyNumberFormat="1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1" fillId="2" borderId="8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vertical="center" wrapText="1"/>
    </xf>
    <xf numFmtId="4" fontId="0" fillId="2" borderId="9" xfId="0" applyNumberFormat="1" applyFont="1" applyFill="1" applyBorder="1" applyAlignment="1">
      <alignment vertical="center"/>
    </xf>
    <xf numFmtId="3" fontId="0" fillId="2" borderId="9" xfId="0" applyNumberFormat="1" applyFont="1" applyFill="1" applyBorder="1" applyAlignment="1">
      <alignment vertical="center"/>
    </xf>
    <xf numFmtId="3" fontId="0" fillId="2" borderId="10" xfId="0" applyNumberFormat="1" applyFont="1" applyFill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3" fontId="0" fillId="2" borderId="12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3" fontId="0" fillId="3" borderId="2" xfId="0" applyNumberFormat="1" applyFont="1" applyFill="1" applyBorder="1" applyAlignment="1">
      <alignment vertical="center" wrapText="1"/>
    </xf>
    <xf numFmtId="3" fontId="0" fillId="0" borderId="2" xfId="0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vertical="center" wrapText="1"/>
    </xf>
    <xf numFmtId="3" fontId="10" fillId="3" borderId="2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0" fontId="11" fillId="0" borderId="2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vertical="center" wrapText="1"/>
    </xf>
    <xf numFmtId="4" fontId="0" fillId="2" borderId="2" xfId="0" applyNumberFormat="1" applyFont="1" applyFill="1" applyBorder="1" applyAlignment="1">
      <alignment vertical="center"/>
    </xf>
    <xf numFmtId="3" fontId="0" fillId="2" borderId="2" xfId="0" applyNumberFormat="1" applyFont="1" applyFill="1" applyBorder="1" applyAlignment="1">
      <alignment vertical="center"/>
    </xf>
    <xf numFmtId="0" fontId="0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0" fillId="0" borderId="18" xfId="0" applyNumberFormat="1" applyFont="1" applyFill="1" applyBorder="1" applyAlignment="1">
      <alignment vertical="center" wrapText="1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>
      <alignment vertical="center" wrapText="1"/>
    </xf>
    <xf numFmtId="4" fontId="0" fillId="2" borderId="16" xfId="0" applyNumberFormat="1" applyFont="1" applyFill="1" applyBorder="1" applyAlignment="1">
      <alignment vertical="center"/>
    </xf>
    <xf numFmtId="3" fontId="0" fillId="2" borderId="16" xfId="0" applyNumberFormat="1" applyFont="1" applyFill="1" applyBorder="1" applyAlignment="1">
      <alignment vertical="center"/>
    </xf>
    <xf numFmtId="3" fontId="0" fillId="2" borderId="17" xfId="0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 wrapText="1"/>
    </xf>
    <xf numFmtId="0" fontId="4" fillId="0" borderId="19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vertical="top" wrapText="1"/>
    </xf>
    <xf numFmtId="4" fontId="7" fillId="0" borderId="19" xfId="0" applyNumberFormat="1" applyFont="1" applyFill="1" applyBorder="1" applyAlignment="1">
      <alignment vertical="center" wrapText="1"/>
    </xf>
    <xf numFmtId="4" fontId="4" fillId="0" borderId="19" xfId="0" applyNumberFormat="1" applyFont="1" applyFill="1" applyBorder="1" applyAlignment="1">
      <alignment vertical="center" wrapText="1"/>
    </xf>
    <xf numFmtId="3" fontId="0" fillId="3" borderId="19" xfId="0" applyNumberFormat="1" applyFont="1" applyFill="1" applyBorder="1" applyAlignment="1">
      <alignment vertical="center" wrapText="1"/>
    </xf>
    <xf numFmtId="3" fontId="0" fillId="0" borderId="19" xfId="0" applyNumberFormat="1" applyFont="1" applyFill="1" applyBorder="1" applyAlignment="1">
      <alignment vertical="center" wrapText="1"/>
    </xf>
    <xf numFmtId="0" fontId="4" fillId="0" borderId="18" xfId="0" applyNumberFormat="1" applyFont="1" applyFill="1" applyBorder="1" applyAlignment="1">
      <alignment horizontal="center" vertical="top" wrapText="1"/>
    </xf>
    <xf numFmtId="0" fontId="4" fillId="0" borderId="18" xfId="0" applyNumberFormat="1" applyFont="1" applyFill="1" applyBorder="1" applyAlignment="1">
      <alignment vertical="top" wrapText="1"/>
    </xf>
    <xf numFmtId="4" fontId="4" fillId="0" borderId="18" xfId="0" applyNumberFormat="1" applyFont="1" applyFill="1" applyBorder="1" applyAlignment="1">
      <alignment vertical="center" wrapText="1"/>
    </xf>
    <xf numFmtId="3" fontId="0" fillId="3" borderId="18" xfId="0" applyNumberFormat="1" applyFont="1" applyFill="1" applyBorder="1" applyAlignment="1">
      <alignment vertical="center" wrapText="1"/>
    </xf>
    <xf numFmtId="3" fontId="6" fillId="2" borderId="15" xfId="0" applyNumberFormat="1" applyFont="1" applyFill="1" applyBorder="1" applyAlignment="1">
      <alignment vertical="center"/>
    </xf>
    <xf numFmtId="0" fontId="4" fillId="2" borderId="13" xfId="0" applyNumberFormat="1" applyFont="1" applyFill="1" applyBorder="1" applyAlignment="1">
      <alignment horizontal="center" vertical="top" wrapText="1"/>
    </xf>
    <xf numFmtId="0" fontId="0" fillId="2" borderId="14" xfId="0" applyFill="1" applyBorder="1"/>
    <xf numFmtId="0" fontId="5" fillId="2" borderId="14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vertical="center" wrapText="1"/>
    </xf>
    <xf numFmtId="3" fontId="0" fillId="2" borderId="14" xfId="0" applyNumberFormat="1" applyFont="1" applyFill="1" applyBorder="1" applyAlignment="1">
      <alignment vertical="center" wrapText="1"/>
    </xf>
    <xf numFmtId="4" fontId="7" fillId="0" borderId="18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0" fontId="5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vertical="center" wrapText="1"/>
    </xf>
    <xf numFmtId="3" fontId="0" fillId="2" borderId="6" xfId="0" applyNumberFormat="1" applyFont="1" applyFill="1" applyBorder="1" applyAlignment="1">
      <alignment vertical="center" wrapText="1"/>
    </xf>
    <xf numFmtId="3" fontId="0" fillId="2" borderId="7" xfId="0" applyNumberFormat="1" applyFont="1" applyFill="1" applyBorder="1" applyAlignment="1">
      <alignment vertical="center" wrapText="1"/>
    </xf>
    <xf numFmtId="0" fontId="1" fillId="2" borderId="20" xfId="0" applyNumberFormat="1" applyFont="1" applyFill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5" borderId="0" xfId="0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4" fontId="17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" fontId="16" fillId="5" borderId="2" xfId="0" applyNumberFormat="1" applyFont="1" applyFill="1" applyBorder="1" applyAlignment="1" applyProtection="1">
      <alignment vertical="center"/>
    </xf>
    <xf numFmtId="4" fontId="17" fillId="0" borderId="4" xfId="0" applyNumberFormat="1" applyFont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0" fontId="15" fillId="2" borderId="13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4" fontId="19" fillId="2" borderId="14" xfId="0" applyNumberFormat="1" applyFont="1" applyFill="1" applyBorder="1" applyAlignment="1">
      <alignment vertical="center"/>
    </xf>
    <xf numFmtId="4" fontId="19" fillId="2" borderId="15" xfId="0" applyNumberFormat="1" applyFont="1" applyFill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4" fontId="19" fillId="0" borderId="2" xfId="0" applyNumberFormat="1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vertical="center" wrapText="1"/>
    </xf>
    <xf numFmtId="4" fontId="0" fillId="2" borderId="6" xfId="0" applyNumberFormat="1" applyFont="1" applyFill="1" applyBorder="1" applyAlignment="1">
      <alignment vertical="center"/>
    </xf>
    <xf numFmtId="0" fontId="25" fillId="0" borderId="6" xfId="0" applyFont="1" applyBorder="1" applyAlignment="1">
      <alignment vertical="top"/>
    </xf>
    <xf numFmtId="0" fontId="25" fillId="0" borderId="6" xfId="0" applyFont="1" applyBorder="1" applyAlignment="1">
      <alignment horizontal="right" vertical="top"/>
    </xf>
    <xf numFmtId="0" fontId="25" fillId="0" borderId="14" xfId="0" applyFont="1" applyBorder="1" applyAlignment="1">
      <alignment vertical="top"/>
    </xf>
    <xf numFmtId="3" fontId="25" fillId="0" borderId="6" xfId="0" applyNumberFormat="1" applyFont="1" applyBorder="1" applyAlignment="1">
      <alignment horizontal="right" vertical="top"/>
    </xf>
    <xf numFmtId="3" fontId="25" fillId="0" borderId="6" xfId="0" applyNumberFormat="1" applyFont="1" applyBorder="1" applyAlignment="1">
      <alignment vertical="top"/>
    </xf>
    <xf numFmtId="10" fontId="25" fillId="0" borderId="6" xfId="0" applyNumberFormat="1" applyFont="1" applyBorder="1" applyAlignment="1">
      <alignment vertical="top"/>
    </xf>
    <xf numFmtId="0" fontId="25" fillId="0" borderId="14" xfId="0" applyFont="1" applyBorder="1" applyAlignment="1">
      <alignment horizontal="right" vertical="top"/>
    </xf>
    <xf numFmtId="0" fontId="13" fillId="6" borderId="13" xfId="0" applyFont="1" applyFill="1" applyBorder="1" applyAlignment="1">
      <alignment vertical="center"/>
    </xf>
    <xf numFmtId="0" fontId="13" fillId="6" borderId="14" xfId="0" applyFont="1" applyFill="1" applyBorder="1" applyAlignment="1">
      <alignment vertical="center"/>
    </xf>
    <xf numFmtId="0" fontId="18" fillId="6" borderId="14" xfId="0" applyFont="1" applyFill="1" applyBorder="1" applyAlignment="1">
      <alignment vertical="center"/>
    </xf>
    <xf numFmtId="0" fontId="14" fillId="6" borderId="14" xfId="0" applyFont="1" applyFill="1" applyBorder="1" applyAlignment="1">
      <alignment vertical="center"/>
    </xf>
    <xf numFmtId="4" fontId="19" fillId="6" borderId="2" xfId="0" applyNumberFormat="1" applyFont="1" applyFill="1" applyBorder="1" applyAlignment="1">
      <alignment vertical="center"/>
    </xf>
    <xf numFmtId="3" fontId="2" fillId="4" borderId="18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horizontal="center" vertical="center"/>
    </xf>
    <xf numFmtId="0" fontId="26" fillId="0" borderId="14" xfId="0" applyFont="1" applyBorder="1" applyAlignment="1">
      <alignment vertical="top"/>
    </xf>
    <xf numFmtId="3" fontId="21" fillId="0" borderId="14" xfId="0" applyNumberFormat="1" applyFont="1" applyBorder="1" applyAlignment="1">
      <alignment vertical="center"/>
    </xf>
    <xf numFmtId="3" fontId="21" fillId="0" borderId="15" xfId="0" applyNumberFormat="1" applyFont="1" applyBorder="1" applyAlignment="1">
      <alignment vertical="center"/>
    </xf>
    <xf numFmtId="3" fontId="24" fillId="0" borderId="15" xfId="0" applyNumberFormat="1" applyFont="1" applyBorder="1" applyAlignment="1">
      <alignment vertical="center"/>
    </xf>
    <xf numFmtId="3" fontId="21" fillId="0" borderId="6" xfId="0" applyNumberFormat="1" applyFont="1" applyBorder="1" applyAlignment="1">
      <alignment vertical="center"/>
    </xf>
    <xf numFmtId="3" fontId="21" fillId="0" borderId="7" xfId="0" applyNumberFormat="1" applyFont="1" applyBorder="1" applyAlignment="1">
      <alignment vertical="center"/>
    </xf>
    <xf numFmtId="0" fontId="1" fillId="2" borderId="24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vertical="center" wrapText="1"/>
    </xf>
    <xf numFmtId="4" fontId="0" fillId="2" borderId="25" xfId="0" applyNumberFormat="1" applyFont="1" applyFill="1" applyBorder="1" applyAlignment="1">
      <alignment vertical="center"/>
    </xf>
    <xf numFmtId="4" fontId="0" fillId="2" borderId="26" xfId="0" applyNumberFormat="1" applyFont="1" applyFill="1" applyBorder="1" applyAlignment="1">
      <alignment vertical="center"/>
    </xf>
    <xf numFmtId="0" fontId="2" fillId="0" borderId="27" xfId="0" applyNumberFormat="1" applyFont="1" applyBorder="1" applyAlignment="1">
      <alignment horizontal="center" vertical="center"/>
    </xf>
    <xf numFmtId="4" fontId="2" fillId="0" borderId="28" xfId="0" applyNumberFormat="1" applyFont="1" applyBorder="1" applyAlignment="1">
      <alignment horizontal="center" vertical="center"/>
    </xf>
    <xf numFmtId="0" fontId="1" fillId="2" borderId="29" xfId="0" applyNumberFormat="1" applyFont="1" applyFill="1" applyBorder="1" applyAlignment="1">
      <alignment horizontal="center" vertical="center"/>
    </xf>
    <xf numFmtId="4" fontId="0" fillId="2" borderId="30" xfId="0" applyNumberFormat="1" applyFont="1" applyFill="1" applyBorder="1" applyAlignment="1">
      <alignment vertical="center"/>
    </xf>
    <xf numFmtId="0" fontId="0" fillId="0" borderId="27" xfId="0" applyBorder="1"/>
    <xf numFmtId="0" fontId="0" fillId="0" borderId="28" xfId="0" applyBorder="1"/>
    <xf numFmtId="0" fontId="25" fillId="0" borderId="29" xfId="0" applyFont="1" applyBorder="1" applyAlignment="1">
      <alignment vertical="top"/>
    </xf>
    <xf numFmtId="0" fontId="25" fillId="0" borderId="30" xfId="0" applyFont="1" applyBorder="1" applyAlignment="1">
      <alignment horizontal="right" vertical="top"/>
    </xf>
    <xf numFmtId="0" fontId="25" fillId="0" borderId="31" xfId="0" applyFont="1" applyBorder="1" applyAlignment="1">
      <alignment vertical="top"/>
    </xf>
    <xf numFmtId="0" fontId="25" fillId="0" borderId="32" xfId="0" applyFont="1" applyBorder="1" applyAlignment="1">
      <alignment vertical="top"/>
    </xf>
    <xf numFmtId="3" fontId="25" fillId="0" borderId="30" xfId="0" applyNumberFormat="1" applyFont="1" applyBorder="1" applyAlignment="1">
      <alignment horizontal="right" vertical="top"/>
    </xf>
    <xf numFmtId="0" fontId="26" fillId="0" borderId="31" xfId="0" applyFont="1" applyBorder="1" applyAlignment="1">
      <alignment vertical="top"/>
    </xf>
    <xf numFmtId="0" fontId="26" fillId="0" borderId="34" xfId="0" applyFont="1" applyBorder="1" applyAlignment="1">
      <alignment vertical="top"/>
    </xf>
    <xf numFmtId="0" fontId="26" fillId="0" borderId="35" xfId="0" applyFont="1" applyBorder="1" applyAlignment="1">
      <alignment vertical="top"/>
    </xf>
    <xf numFmtId="4" fontId="13" fillId="0" borderId="0" xfId="0" applyNumberFormat="1" applyFont="1" applyBorder="1" applyAlignment="1">
      <alignment vertical="center"/>
    </xf>
    <xf numFmtId="3" fontId="26" fillId="0" borderId="15" xfId="0" applyNumberFormat="1" applyFont="1" applyBorder="1" applyAlignment="1">
      <alignment horizontal="right" vertical="top"/>
    </xf>
    <xf numFmtId="3" fontId="26" fillId="0" borderId="2" xfId="0" applyNumberFormat="1" applyFont="1" applyBorder="1" applyAlignment="1">
      <alignment horizontal="right" vertical="top"/>
    </xf>
    <xf numFmtId="3" fontId="26" fillId="0" borderId="33" xfId="0" applyNumberFormat="1" applyFont="1" applyBorder="1" applyAlignment="1">
      <alignment horizontal="right" vertical="top"/>
    </xf>
    <xf numFmtId="3" fontId="25" fillId="0" borderId="15" xfId="0" applyNumberFormat="1" applyFont="1" applyBorder="1" applyAlignment="1">
      <alignment horizontal="right" vertical="top"/>
    </xf>
    <xf numFmtId="3" fontId="25" fillId="0" borderId="2" xfId="0" applyNumberFormat="1" applyFont="1" applyBorder="1" applyAlignment="1">
      <alignment horizontal="right" vertical="top"/>
    </xf>
    <xf numFmtId="3" fontId="25" fillId="0" borderId="33" xfId="0" applyNumberFormat="1" applyFont="1" applyBorder="1" applyAlignment="1">
      <alignment horizontal="right" vertical="top"/>
    </xf>
    <xf numFmtId="3" fontId="26" fillId="0" borderId="36" xfId="0" applyNumberFormat="1" applyFont="1" applyBorder="1" applyAlignment="1">
      <alignment horizontal="right" vertical="top"/>
    </xf>
    <xf numFmtId="3" fontId="26" fillId="0" borderId="37" xfId="0" applyNumberFormat="1" applyFont="1" applyBorder="1" applyAlignment="1">
      <alignment horizontal="right" vertical="top"/>
    </xf>
    <xf numFmtId="0" fontId="26" fillId="0" borderId="27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6" fillId="0" borderId="28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23" fillId="4" borderId="13" xfId="0" applyNumberFormat="1" applyFont="1" applyFill="1" applyBorder="1" applyAlignment="1">
      <alignment horizontal="right" vertical="center"/>
    </xf>
    <xf numFmtId="3" fontId="23" fillId="4" borderId="14" xfId="0" applyNumberFormat="1" applyFont="1" applyFill="1" applyBorder="1" applyAlignment="1">
      <alignment horizontal="right" vertical="center"/>
    </xf>
    <xf numFmtId="3" fontId="23" fillId="4" borderId="15" xfId="0" applyNumberFormat="1" applyFont="1" applyFill="1" applyBorder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4" fontId="7" fillId="7" borderId="2" xfId="0" applyNumberFormat="1" applyFont="1" applyFill="1" applyBorder="1" applyAlignment="1">
      <alignment vertical="center" wrapText="1"/>
    </xf>
    <xf numFmtId="0" fontId="4" fillId="7" borderId="2" xfId="0" applyNumberFormat="1" applyFont="1" applyFill="1" applyBorder="1" applyAlignment="1">
      <alignment horizontal="center" vertical="top" wrapText="1"/>
    </xf>
    <xf numFmtId="0" fontId="4" fillId="7" borderId="2" xfId="0" applyNumberFormat="1" applyFont="1" applyFill="1" applyBorder="1" applyAlignment="1">
      <alignment vertical="top" wrapText="1"/>
    </xf>
    <xf numFmtId="4" fontId="4" fillId="7" borderId="2" xfId="0" applyNumberFormat="1" applyFont="1" applyFill="1" applyBorder="1" applyAlignment="1">
      <alignment vertical="center" wrapText="1"/>
    </xf>
    <xf numFmtId="3" fontId="4" fillId="7" borderId="2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4886B-222F-4065-BD00-62DF5938E07F}">
  <dimension ref="A1:E14"/>
  <sheetViews>
    <sheetView view="pageBreakPreview" topLeftCell="A25" zoomScale="60" zoomScaleNormal="100" workbookViewId="0">
      <selection activeCell="G20" sqref="G20"/>
    </sheetView>
  </sheetViews>
  <sheetFormatPr defaultRowHeight="14.5"/>
  <cols>
    <col min="2" max="2" width="22.36328125" customWidth="1"/>
    <col min="3" max="3" width="38.26953125" customWidth="1"/>
    <col min="4" max="4" width="10.6328125" customWidth="1"/>
    <col min="5" max="5" width="11.36328125" customWidth="1"/>
  </cols>
  <sheetData>
    <row r="1" spans="1:5" ht="15" thickBot="1"/>
    <row r="2" spans="1:5" ht="15" customHeight="1">
      <c r="A2" s="149"/>
      <c r="B2" s="150"/>
      <c r="C2" s="151"/>
      <c r="D2" s="152"/>
      <c r="E2" s="153"/>
    </row>
    <row r="3" spans="1:5" ht="35" customHeight="1">
      <c r="A3" s="154"/>
      <c r="B3" s="123"/>
      <c r="C3" s="124" t="s">
        <v>0</v>
      </c>
      <c r="D3" s="125"/>
      <c r="E3" s="155"/>
    </row>
    <row r="4" spans="1:5" ht="24" customHeight="1">
      <c r="A4" s="156"/>
      <c r="B4" s="126"/>
      <c r="C4" s="127"/>
      <c r="D4" s="128"/>
      <c r="E4" s="157"/>
    </row>
    <row r="5" spans="1:5">
      <c r="A5" s="158"/>
      <c r="B5" s="13"/>
      <c r="C5" s="13"/>
      <c r="D5" s="13"/>
      <c r="E5" s="159"/>
    </row>
    <row r="6" spans="1:5" ht="18" customHeight="1">
      <c r="A6" s="158"/>
      <c r="B6" s="13"/>
      <c r="C6" s="13"/>
      <c r="D6" s="13"/>
      <c r="E6" s="159"/>
    </row>
    <row r="7" spans="1:5" ht="17.5" customHeight="1">
      <c r="A7" s="177" t="s">
        <v>356</v>
      </c>
      <c r="B7" s="178"/>
      <c r="C7" s="178"/>
      <c r="D7" s="178"/>
      <c r="E7" s="179"/>
    </row>
    <row r="8" spans="1:5" ht="15.5">
      <c r="A8" s="160" t="s">
        <v>357</v>
      </c>
      <c r="B8" s="129"/>
      <c r="C8" s="130" t="s">
        <v>358</v>
      </c>
      <c r="D8" s="130" t="s">
        <v>359</v>
      </c>
      <c r="E8" s="161" t="s">
        <v>214</v>
      </c>
    </row>
    <row r="9" spans="1:5" ht="15.5">
      <c r="A9" s="162"/>
      <c r="B9" s="131"/>
      <c r="C9" s="135"/>
      <c r="D9" s="135"/>
      <c r="E9" s="163"/>
    </row>
    <row r="10" spans="1:5" ht="15.5">
      <c r="A10" s="160" t="s">
        <v>360</v>
      </c>
      <c r="B10" s="129"/>
      <c r="C10" s="132">
        <f>'Gépészeti ktsgvetés'!H302</f>
        <v>0</v>
      </c>
      <c r="D10" s="132">
        <f>'Gépészeti ktsgvetés'!I302</f>
        <v>0</v>
      </c>
      <c r="E10" s="164">
        <f>'Gépészeti ktsgvetés'!J302</f>
        <v>0</v>
      </c>
    </row>
    <row r="11" spans="1:5" ht="15.5">
      <c r="A11" s="162" t="s">
        <v>365</v>
      </c>
      <c r="B11" s="131"/>
      <c r="C11" s="133">
        <f>'Építészeti ktsgvetés'!H92</f>
        <v>0</v>
      </c>
      <c r="D11" s="133">
        <f>'Építészeti ktsgvetés'!I92</f>
        <v>0</v>
      </c>
      <c r="E11" s="163">
        <v>0</v>
      </c>
    </row>
    <row r="12" spans="1:5" ht="15">
      <c r="A12" s="165" t="s">
        <v>361</v>
      </c>
      <c r="B12" s="143"/>
      <c r="C12" s="169">
        <f>C10+D10+E10+C11+D11+E11</f>
        <v>0</v>
      </c>
      <c r="D12" s="170"/>
      <c r="E12" s="171"/>
    </row>
    <row r="13" spans="1:5" ht="15.5">
      <c r="A13" s="160" t="s">
        <v>362</v>
      </c>
      <c r="B13" s="134">
        <v>0.27</v>
      </c>
      <c r="C13" s="172">
        <f>ROUND(C12*B13,0)</f>
        <v>0</v>
      </c>
      <c r="D13" s="173"/>
      <c r="E13" s="174"/>
    </row>
    <row r="14" spans="1:5" ht="15.5" thickBot="1">
      <c r="A14" s="166" t="s">
        <v>363</v>
      </c>
      <c r="B14" s="167"/>
      <c r="C14" s="175">
        <f>ROUND(C12+C13,0)</f>
        <v>0</v>
      </c>
      <c r="D14" s="175"/>
      <c r="E14" s="176"/>
    </row>
  </sheetData>
  <mergeCells count="4">
    <mergeCell ref="C12:E12"/>
    <mergeCell ref="C13:E13"/>
    <mergeCell ref="C14:E14"/>
    <mergeCell ref="A7:E7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B920-9DC8-4ADA-8D6C-84627B8E49BA}">
  <dimension ref="A1:K99"/>
  <sheetViews>
    <sheetView tabSelected="1" view="pageBreakPreview" zoomScale="50" zoomScaleNormal="75" zoomScaleSheetLayoutView="50" workbookViewId="0">
      <selection activeCell="J98" sqref="J98"/>
    </sheetView>
  </sheetViews>
  <sheetFormatPr defaultRowHeight="14.5"/>
  <cols>
    <col min="1" max="1" width="5.1796875" style="12" customWidth="1"/>
    <col min="2" max="2" width="19.26953125" customWidth="1"/>
    <col min="3" max="3" width="52.453125" customWidth="1"/>
    <col min="4" max="4" width="10.26953125" bestFit="1" customWidth="1"/>
    <col min="6" max="6" width="9" bestFit="1" customWidth="1"/>
    <col min="7" max="7" width="9.26953125" bestFit="1" customWidth="1"/>
    <col min="8" max="8" width="12" bestFit="1" customWidth="1"/>
    <col min="9" max="9" width="10.81640625" bestFit="1" customWidth="1"/>
    <col min="10" max="10" width="15.453125" bestFit="1" customWidth="1"/>
    <col min="11" max="11" width="10.7265625" bestFit="1" customWidth="1"/>
  </cols>
  <sheetData>
    <row r="1" spans="1:10" ht="15" customHeight="1">
      <c r="A1" s="14"/>
      <c r="B1" s="15"/>
      <c r="C1" s="16"/>
      <c r="D1" s="17"/>
      <c r="E1" s="17"/>
      <c r="F1" s="18"/>
      <c r="G1" s="18"/>
      <c r="H1" s="18"/>
      <c r="I1" s="18"/>
      <c r="J1" s="19"/>
    </row>
    <row r="2" spans="1:10" ht="38.25" customHeight="1">
      <c r="A2" s="20"/>
      <c r="B2" s="5"/>
      <c r="C2" s="6" t="s">
        <v>0</v>
      </c>
      <c r="D2" s="8"/>
      <c r="E2" s="8"/>
      <c r="F2" s="180"/>
      <c r="G2" s="180"/>
      <c r="H2" s="7"/>
      <c r="I2" s="7"/>
      <c r="J2" s="21"/>
    </row>
    <row r="3" spans="1:10" ht="13.5" customHeight="1">
      <c r="A3" s="22"/>
      <c r="B3" s="1"/>
      <c r="C3" s="2"/>
      <c r="D3" s="3"/>
      <c r="E3" s="3"/>
      <c r="F3" s="4"/>
      <c r="G3" s="4"/>
      <c r="H3" s="4"/>
      <c r="I3" s="4"/>
      <c r="J3" s="23"/>
    </row>
    <row r="4" spans="1:10" ht="39" customHeight="1">
      <c r="A4" s="24"/>
      <c r="B4" s="5" t="s">
        <v>1</v>
      </c>
      <c r="C4" s="6" t="s">
        <v>2</v>
      </c>
      <c r="D4" s="181" t="s">
        <v>3</v>
      </c>
      <c r="E4" s="181"/>
      <c r="F4" s="180" t="s">
        <v>4</v>
      </c>
      <c r="G4" s="180"/>
      <c r="H4" s="180" t="s">
        <v>5</v>
      </c>
      <c r="I4" s="180"/>
      <c r="J4" s="21"/>
    </row>
    <row r="5" spans="1:10" ht="15" customHeight="1">
      <c r="A5" s="73"/>
      <c r="B5" s="44"/>
      <c r="C5" s="45"/>
      <c r="D5" s="46"/>
      <c r="E5" s="46"/>
      <c r="F5" s="47"/>
      <c r="G5" s="47"/>
      <c r="H5" s="47"/>
      <c r="I5" s="47"/>
      <c r="J5" s="48"/>
    </row>
    <row r="6" spans="1:10" ht="30" customHeight="1" thickBot="1">
      <c r="A6" s="74"/>
      <c r="B6" s="75" t="s">
        <v>6</v>
      </c>
      <c r="C6" s="76" t="s">
        <v>7</v>
      </c>
      <c r="D6" s="77" t="s">
        <v>8</v>
      </c>
      <c r="E6" s="77" t="s">
        <v>9</v>
      </c>
      <c r="F6" s="78" t="s">
        <v>10</v>
      </c>
      <c r="G6" s="78" t="s">
        <v>11</v>
      </c>
      <c r="H6" s="78" t="s">
        <v>12</v>
      </c>
      <c r="I6" s="78" t="s">
        <v>13</v>
      </c>
      <c r="J6" s="79" t="s">
        <v>14</v>
      </c>
    </row>
    <row r="7" spans="1:10" ht="36" customHeight="1" thickTop="1">
      <c r="A7" s="67"/>
      <c r="B7" s="68"/>
      <c r="C7" s="69" t="s">
        <v>15</v>
      </c>
      <c r="D7" s="70"/>
      <c r="E7" s="70"/>
      <c r="F7" s="71"/>
      <c r="G7" s="72"/>
      <c r="H7" s="49">
        <f>SUM(H8:H27)</f>
        <v>0</v>
      </c>
      <c r="I7" s="49">
        <f>SUM(I8:I27)</f>
        <v>0</v>
      </c>
      <c r="J7" s="49">
        <f>SUM(J8:J27)</f>
        <v>0</v>
      </c>
    </row>
    <row r="8" spans="1:10" ht="45" customHeight="1">
      <c r="A8" s="56" t="s">
        <v>16</v>
      </c>
      <c r="B8" s="56" t="s">
        <v>17</v>
      </c>
      <c r="C8" s="57" t="s">
        <v>18</v>
      </c>
      <c r="D8" s="66">
        <f>0.35*6+0.2*8</f>
        <v>3.6999999999999997</v>
      </c>
      <c r="E8" s="58" t="s">
        <v>19</v>
      </c>
      <c r="F8" s="59"/>
      <c r="G8" s="59"/>
      <c r="H8" s="43">
        <f t="shared" ref="H8:H27" si="0">D8*F8</f>
        <v>0</v>
      </c>
      <c r="I8" s="43">
        <f t="shared" ref="I8:I27" si="1">G8*D8</f>
        <v>0</v>
      </c>
      <c r="J8" s="43">
        <f t="shared" ref="J8:J27" si="2">H8+I8</f>
        <v>0</v>
      </c>
    </row>
    <row r="9" spans="1:10" ht="45" customHeight="1">
      <c r="A9" s="25" t="s">
        <v>20</v>
      </c>
      <c r="B9" s="25" t="s">
        <v>21</v>
      </c>
      <c r="C9" s="26" t="s">
        <v>22</v>
      </c>
      <c r="D9" s="27">
        <f>7.7*6+3.5+4.5+6*2+6.1*6+3*4</f>
        <v>114.8</v>
      </c>
      <c r="E9" s="28" t="s">
        <v>23</v>
      </c>
      <c r="F9" s="29"/>
      <c r="G9" s="29"/>
      <c r="H9" s="30">
        <f t="shared" si="0"/>
        <v>0</v>
      </c>
      <c r="I9" s="30">
        <f t="shared" si="1"/>
        <v>0</v>
      </c>
      <c r="J9" s="30">
        <f t="shared" si="2"/>
        <v>0</v>
      </c>
    </row>
    <row r="10" spans="1:10" ht="45" customHeight="1">
      <c r="A10" s="25" t="s">
        <v>24</v>
      </c>
      <c r="B10" s="25" t="s">
        <v>25</v>
      </c>
      <c r="C10" s="26" t="s">
        <v>26</v>
      </c>
      <c r="D10" s="31">
        <v>8</v>
      </c>
      <c r="E10" s="28" t="s">
        <v>27</v>
      </c>
      <c r="F10" s="29"/>
      <c r="G10" s="29"/>
      <c r="H10" s="30">
        <f t="shared" si="0"/>
        <v>0</v>
      </c>
      <c r="I10" s="30">
        <f t="shared" si="1"/>
        <v>0</v>
      </c>
      <c r="J10" s="30">
        <f t="shared" si="2"/>
        <v>0</v>
      </c>
    </row>
    <row r="11" spans="1:10" ht="45" customHeight="1">
      <c r="A11" s="25" t="s">
        <v>28</v>
      </c>
      <c r="B11" s="25" t="s">
        <v>29</v>
      </c>
      <c r="C11" s="26" t="s">
        <v>30</v>
      </c>
      <c r="D11" s="31">
        <v>3</v>
      </c>
      <c r="E11" s="28" t="s">
        <v>27</v>
      </c>
      <c r="F11" s="29"/>
      <c r="G11" s="29"/>
      <c r="H11" s="30">
        <f t="shared" si="0"/>
        <v>0</v>
      </c>
      <c r="I11" s="30">
        <f t="shared" si="1"/>
        <v>0</v>
      </c>
      <c r="J11" s="30">
        <f t="shared" si="2"/>
        <v>0</v>
      </c>
    </row>
    <row r="12" spans="1:10" ht="45" customHeight="1">
      <c r="A12" s="56" t="s">
        <v>31</v>
      </c>
      <c r="B12" s="25" t="s">
        <v>29</v>
      </c>
      <c r="C12" s="26" t="s">
        <v>32</v>
      </c>
      <c r="D12" s="31">
        <v>2</v>
      </c>
      <c r="E12" s="28" t="s">
        <v>27</v>
      </c>
      <c r="F12" s="29"/>
      <c r="G12" s="29"/>
      <c r="H12" s="30">
        <f t="shared" si="0"/>
        <v>0</v>
      </c>
      <c r="I12" s="30">
        <f t="shared" si="1"/>
        <v>0</v>
      </c>
      <c r="J12" s="30">
        <f t="shared" si="2"/>
        <v>0</v>
      </c>
    </row>
    <row r="13" spans="1:10" ht="45" customHeight="1">
      <c r="A13" s="25" t="s">
        <v>33</v>
      </c>
      <c r="B13" s="25" t="s">
        <v>34</v>
      </c>
      <c r="C13" s="26" t="s">
        <v>35</v>
      </c>
      <c r="D13" s="31">
        <v>2</v>
      </c>
      <c r="E13" s="28" t="s">
        <v>27</v>
      </c>
      <c r="F13" s="29"/>
      <c r="G13" s="29"/>
      <c r="H13" s="30">
        <f t="shared" si="0"/>
        <v>0</v>
      </c>
      <c r="I13" s="30">
        <f t="shared" si="1"/>
        <v>0</v>
      </c>
      <c r="J13" s="30">
        <f t="shared" si="2"/>
        <v>0</v>
      </c>
    </row>
    <row r="14" spans="1:10" ht="45" customHeight="1">
      <c r="A14" s="25" t="s">
        <v>36</v>
      </c>
      <c r="B14" s="25" t="s">
        <v>34</v>
      </c>
      <c r="C14" s="26" t="s">
        <v>37</v>
      </c>
      <c r="D14" s="31">
        <v>2</v>
      </c>
      <c r="E14" s="28" t="s">
        <v>27</v>
      </c>
      <c r="F14" s="29"/>
      <c r="G14" s="29"/>
      <c r="H14" s="30">
        <f t="shared" si="0"/>
        <v>0</v>
      </c>
      <c r="I14" s="30">
        <f t="shared" si="1"/>
        <v>0</v>
      </c>
      <c r="J14" s="30">
        <f t="shared" si="2"/>
        <v>0</v>
      </c>
    </row>
    <row r="15" spans="1:10" ht="45" customHeight="1">
      <c r="A15" s="25" t="s">
        <v>38</v>
      </c>
      <c r="B15" s="25" t="s">
        <v>34</v>
      </c>
      <c r="C15" s="26" t="s">
        <v>39</v>
      </c>
      <c r="D15" s="27">
        <v>6</v>
      </c>
      <c r="E15" s="28" t="s">
        <v>19</v>
      </c>
      <c r="F15" s="29"/>
      <c r="G15" s="29"/>
      <c r="H15" s="30">
        <f t="shared" si="0"/>
        <v>0</v>
      </c>
      <c r="I15" s="30">
        <f t="shared" si="1"/>
        <v>0</v>
      </c>
      <c r="J15" s="30">
        <f t="shared" si="2"/>
        <v>0</v>
      </c>
    </row>
    <row r="16" spans="1:10" ht="45" customHeight="1">
      <c r="A16" s="56" t="s">
        <v>40</v>
      </c>
      <c r="B16" s="25" t="s">
        <v>41</v>
      </c>
      <c r="C16" s="26" t="s">
        <v>42</v>
      </c>
      <c r="D16" s="27">
        <f>5*2+3.6*2+4.2*2+8.5*2+2.7*4</f>
        <v>53.400000000000006</v>
      </c>
      <c r="E16" s="28" t="s">
        <v>23</v>
      </c>
      <c r="F16" s="29"/>
      <c r="G16" s="29"/>
      <c r="H16" s="30">
        <f t="shared" si="0"/>
        <v>0</v>
      </c>
      <c r="I16" s="30">
        <f t="shared" si="1"/>
        <v>0</v>
      </c>
      <c r="J16" s="30">
        <f t="shared" si="2"/>
        <v>0</v>
      </c>
    </row>
    <row r="17" spans="1:10" ht="45" customHeight="1">
      <c r="A17" s="25" t="s">
        <v>43</v>
      </c>
      <c r="B17" s="25" t="s">
        <v>44</v>
      </c>
      <c r="C17" s="26" t="s">
        <v>45</v>
      </c>
      <c r="D17" s="27">
        <f>10.8*4+2.2*4+9.6*4+1.6*2+4.1*2</f>
        <v>101.80000000000001</v>
      </c>
      <c r="E17" s="28" t="s">
        <v>23</v>
      </c>
      <c r="F17" s="29"/>
      <c r="G17" s="29"/>
      <c r="H17" s="30">
        <f t="shared" si="0"/>
        <v>0</v>
      </c>
      <c r="I17" s="30">
        <f t="shared" si="1"/>
        <v>0</v>
      </c>
      <c r="J17" s="30">
        <f t="shared" si="2"/>
        <v>0</v>
      </c>
    </row>
    <row r="18" spans="1:10" ht="45" customHeight="1">
      <c r="A18" s="25" t="s">
        <v>46</v>
      </c>
      <c r="B18" s="25" t="s">
        <v>47</v>
      </c>
      <c r="C18" s="26" t="s">
        <v>48</v>
      </c>
      <c r="D18" s="27">
        <f>1*4</f>
        <v>4</v>
      </c>
      <c r="E18" s="28" t="s">
        <v>23</v>
      </c>
      <c r="F18" s="29"/>
      <c r="G18" s="29"/>
      <c r="H18" s="30">
        <f t="shared" si="0"/>
        <v>0</v>
      </c>
      <c r="I18" s="30">
        <f t="shared" si="1"/>
        <v>0</v>
      </c>
      <c r="J18" s="30">
        <f t="shared" si="2"/>
        <v>0</v>
      </c>
    </row>
    <row r="19" spans="1:10" ht="45" customHeight="1">
      <c r="A19" s="25" t="s">
        <v>49</v>
      </c>
      <c r="B19" s="25" t="s">
        <v>34</v>
      </c>
      <c r="C19" s="26" t="s">
        <v>50</v>
      </c>
      <c r="D19" s="27">
        <f>3.4*2</f>
        <v>6.8</v>
      </c>
      <c r="E19" s="28" t="s">
        <v>23</v>
      </c>
      <c r="F19" s="29"/>
      <c r="G19" s="29"/>
      <c r="H19" s="30">
        <f t="shared" si="0"/>
        <v>0</v>
      </c>
      <c r="I19" s="30">
        <f t="shared" si="1"/>
        <v>0</v>
      </c>
      <c r="J19" s="30">
        <f t="shared" si="2"/>
        <v>0</v>
      </c>
    </row>
    <row r="20" spans="1:10" ht="45" customHeight="1">
      <c r="A20" s="56" t="s">
        <v>51</v>
      </c>
      <c r="B20" s="25" t="s">
        <v>52</v>
      </c>
      <c r="C20" s="26" t="s">
        <v>53</v>
      </c>
      <c r="D20" s="27">
        <v>14</v>
      </c>
      <c r="E20" s="28" t="s">
        <v>27</v>
      </c>
      <c r="F20" s="29"/>
      <c r="G20" s="29"/>
      <c r="H20" s="30">
        <f t="shared" si="0"/>
        <v>0</v>
      </c>
      <c r="I20" s="30">
        <f t="shared" si="1"/>
        <v>0</v>
      </c>
      <c r="J20" s="30">
        <f t="shared" si="2"/>
        <v>0</v>
      </c>
    </row>
    <row r="21" spans="1:10" ht="45" customHeight="1">
      <c r="A21" s="25" t="s">
        <v>54</v>
      </c>
      <c r="B21" s="25" t="s">
        <v>29</v>
      </c>
      <c r="C21" s="26" t="s">
        <v>55</v>
      </c>
      <c r="D21" s="27">
        <v>0.4</v>
      </c>
      <c r="E21" s="28" t="s">
        <v>56</v>
      </c>
      <c r="F21" s="29"/>
      <c r="G21" s="29"/>
      <c r="H21" s="30">
        <f t="shared" si="0"/>
        <v>0</v>
      </c>
      <c r="I21" s="30">
        <f t="shared" si="1"/>
        <v>0</v>
      </c>
      <c r="J21" s="30">
        <f t="shared" si="2"/>
        <v>0</v>
      </c>
    </row>
    <row r="22" spans="1:10" ht="45" customHeight="1">
      <c r="A22" s="25" t="s">
        <v>57</v>
      </c>
      <c r="B22" s="25" t="s">
        <v>29</v>
      </c>
      <c r="C22" s="26" t="s">
        <v>58</v>
      </c>
      <c r="D22" s="31">
        <v>16</v>
      </c>
      <c r="E22" s="28" t="s">
        <v>27</v>
      </c>
      <c r="F22" s="29"/>
      <c r="G22" s="29"/>
      <c r="H22" s="30">
        <f t="shared" si="0"/>
        <v>0</v>
      </c>
      <c r="I22" s="30">
        <f t="shared" si="1"/>
        <v>0</v>
      </c>
      <c r="J22" s="30">
        <f t="shared" si="2"/>
        <v>0</v>
      </c>
    </row>
    <row r="23" spans="1:10" ht="45" customHeight="1">
      <c r="A23" s="25" t="s">
        <v>59</v>
      </c>
      <c r="B23" s="25" t="s">
        <v>21</v>
      </c>
      <c r="C23" s="26" t="s">
        <v>63</v>
      </c>
      <c r="D23" s="31">
        <f>15+26+2+16+18+7+4+8+7+7+12+10+17</f>
        <v>149</v>
      </c>
      <c r="E23" s="28" t="s">
        <v>27</v>
      </c>
      <c r="F23" s="29"/>
      <c r="G23" s="29"/>
      <c r="H23" s="30">
        <f t="shared" si="0"/>
        <v>0</v>
      </c>
      <c r="I23" s="30">
        <f t="shared" si="1"/>
        <v>0</v>
      </c>
      <c r="J23" s="30">
        <f t="shared" si="2"/>
        <v>0</v>
      </c>
    </row>
    <row r="24" spans="1:10" ht="45" customHeight="1">
      <c r="A24" s="56" t="s">
        <v>60</v>
      </c>
      <c r="B24" s="25" t="s">
        <v>65</v>
      </c>
      <c r="C24" s="26" t="s">
        <v>66</v>
      </c>
      <c r="D24" s="31">
        <v>10</v>
      </c>
      <c r="E24" s="28" t="s">
        <v>27</v>
      </c>
      <c r="F24" s="29"/>
      <c r="G24" s="29"/>
      <c r="H24" s="30">
        <f t="shared" si="0"/>
        <v>0</v>
      </c>
      <c r="I24" s="30">
        <f t="shared" si="1"/>
        <v>0</v>
      </c>
      <c r="J24" s="30">
        <f t="shared" si="2"/>
        <v>0</v>
      </c>
    </row>
    <row r="25" spans="1:10" ht="45" customHeight="1">
      <c r="A25" s="25" t="s">
        <v>61</v>
      </c>
      <c r="B25" s="25" t="s">
        <v>21</v>
      </c>
      <c r="C25" s="26" t="s">
        <v>67</v>
      </c>
      <c r="D25" s="27">
        <v>81.5</v>
      </c>
      <c r="E25" s="28" t="s">
        <v>56</v>
      </c>
      <c r="F25" s="29"/>
      <c r="G25" s="29"/>
      <c r="H25" s="30">
        <f t="shared" si="0"/>
        <v>0</v>
      </c>
      <c r="I25" s="30">
        <f t="shared" si="1"/>
        <v>0</v>
      </c>
      <c r="J25" s="30">
        <f t="shared" si="2"/>
        <v>0</v>
      </c>
    </row>
    <row r="26" spans="1:10" ht="45" customHeight="1">
      <c r="A26" s="25" t="s">
        <v>62</v>
      </c>
      <c r="B26" s="25" t="s">
        <v>21</v>
      </c>
      <c r="C26" s="26" t="s">
        <v>68</v>
      </c>
      <c r="D26" s="27">
        <v>110</v>
      </c>
      <c r="E26" s="28" t="s">
        <v>19</v>
      </c>
      <c r="F26" s="29"/>
      <c r="G26" s="32"/>
      <c r="H26" s="30">
        <f t="shared" si="0"/>
        <v>0</v>
      </c>
      <c r="I26" s="30">
        <f t="shared" si="1"/>
        <v>0</v>
      </c>
      <c r="J26" s="30">
        <f t="shared" si="2"/>
        <v>0</v>
      </c>
    </row>
    <row r="27" spans="1:10" ht="45" customHeight="1">
      <c r="A27" s="25" t="s">
        <v>64</v>
      </c>
      <c r="B27" s="50" t="s">
        <v>21</v>
      </c>
      <c r="C27" s="51" t="s">
        <v>69</v>
      </c>
      <c r="D27" s="52">
        <v>40</v>
      </c>
      <c r="E27" s="53" t="s">
        <v>19</v>
      </c>
      <c r="F27" s="54"/>
      <c r="G27" s="54"/>
      <c r="H27" s="55">
        <f t="shared" si="0"/>
        <v>0</v>
      </c>
      <c r="I27" s="55">
        <f t="shared" si="1"/>
        <v>0</v>
      </c>
      <c r="J27" s="55">
        <f t="shared" si="2"/>
        <v>0</v>
      </c>
    </row>
    <row r="28" spans="1:10" s="9" customFormat="1" ht="36" customHeight="1">
      <c r="A28" s="61"/>
      <c r="B28" s="62"/>
      <c r="C28" s="63" t="s">
        <v>70</v>
      </c>
      <c r="D28" s="64"/>
      <c r="E28" s="64"/>
      <c r="F28" s="65"/>
      <c r="G28" s="65"/>
      <c r="H28" s="60">
        <f>SUM(H29:H90)</f>
        <v>0</v>
      </c>
      <c r="I28" s="60">
        <f>SUM(I29:I90)</f>
        <v>0</v>
      </c>
      <c r="J28" s="60">
        <f>SUM(J29:J90)</f>
        <v>0</v>
      </c>
    </row>
    <row r="29" spans="1:10" s="9" customFormat="1" ht="58.5" customHeight="1">
      <c r="A29" s="56" t="s">
        <v>71</v>
      </c>
      <c r="B29" s="56" t="s">
        <v>29</v>
      </c>
      <c r="C29" s="57" t="s">
        <v>72</v>
      </c>
      <c r="D29" s="58">
        <v>15</v>
      </c>
      <c r="E29" s="58" t="s">
        <v>19</v>
      </c>
      <c r="F29" s="59"/>
      <c r="G29" s="59"/>
      <c r="H29" s="43">
        <f t="shared" ref="H29:H50" si="3">D29*F29</f>
        <v>0</v>
      </c>
      <c r="I29" s="43">
        <f t="shared" ref="I29:I50" si="4">G29*D29</f>
        <v>0</v>
      </c>
      <c r="J29" s="43">
        <f t="shared" ref="J29:J50" si="5">H29+I29</f>
        <v>0</v>
      </c>
    </row>
    <row r="30" spans="1:10" s="9" customFormat="1" ht="58.5" customHeight="1">
      <c r="A30" s="25" t="s">
        <v>73</v>
      </c>
      <c r="B30" s="25" t="s">
        <v>21</v>
      </c>
      <c r="C30" s="26" t="s">
        <v>74</v>
      </c>
      <c r="D30" s="33">
        <f>D23</f>
        <v>149</v>
      </c>
      <c r="E30" s="28" t="s">
        <v>27</v>
      </c>
      <c r="F30" s="29"/>
      <c r="G30" s="29"/>
      <c r="H30" s="30">
        <f t="shared" si="3"/>
        <v>0</v>
      </c>
      <c r="I30" s="30">
        <f t="shared" si="4"/>
        <v>0</v>
      </c>
      <c r="J30" s="30">
        <f t="shared" si="5"/>
        <v>0</v>
      </c>
    </row>
    <row r="31" spans="1:10" s="9" customFormat="1" ht="58.5" customHeight="1">
      <c r="A31" s="56" t="s">
        <v>75</v>
      </c>
      <c r="B31" s="25" t="s">
        <v>76</v>
      </c>
      <c r="C31" s="26" t="s">
        <v>77</v>
      </c>
      <c r="D31" s="33">
        <f>D50+D51</f>
        <v>1879.4725000000001</v>
      </c>
      <c r="E31" s="28" t="s">
        <v>19</v>
      </c>
      <c r="F31" s="29"/>
      <c r="G31" s="29"/>
      <c r="H31" s="30">
        <f t="shared" si="3"/>
        <v>0</v>
      </c>
      <c r="I31" s="30">
        <f t="shared" si="4"/>
        <v>0</v>
      </c>
      <c r="J31" s="30">
        <f t="shared" si="5"/>
        <v>0</v>
      </c>
    </row>
    <row r="32" spans="1:10" s="9" customFormat="1" ht="60" customHeight="1">
      <c r="A32" s="25" t="s">
        <v>78</v>
      </c>
      <c r="B32" s="25" t="s">
        <v>76</v>
      </c>
      <c r="C32" s="26" t="s">
        <v>79</v>
      </c>
      <c r="D32" s="33">
        <v>21</v>
      </c>
      <c r="E32" s="28" t="s">
        <v>80</v>
      </c>
      <c r="F32" s="29"/>
      <c r="G32" s="29"/>
      <c r="H32" s="30">
        <f t="shared" si="3"/>
        <v>0</v>
      </c>
      <c r="I32" s="30">
        <f t="shared" si="4"/>
        <v>0</v>
      </c>
      <c r="J32" s="30">
        <f t="shared" si="5"/>
        <v>0</v>
      </c>
    </row>
    <row r="33" spans="1:10" s="9" customFormat="1" ht="60" customHeight="1">
      <c r="A33" s="56" t="s">
        <v>81</v>
      </c>
      <c r="B33" s="25" t="s">
        <v>82</v>
      </c>
      <c r="C33" s="26" t="s">
        <v>83</v>
      </c>
      <c r="D33" s="28">
        <f>2*(1.2*1.8-0.4)+2.4*1</f>
        <v>5.92</v>
      </c>
      <c r="E33" s="28" t="s">
        <v>19</v>
      </c>
      <c r="F33" s="29"/>
      <c r="G33" s="29"/>
      <c r="H33" s="30">
        <f t="shared" si="3"/>
        <v>0</v>
      </c>
      <c r="I33" s="30">
        <f t="shared" si="4"/>
        <v>0</v>
      </c>
      <c r="J33" s="30">
        <f t="shared" si="5"/>
        <v>0</v>
      </c>
    </row>
    <row r="34" spans="1:10" s="9" customFormat="1" ht="43.5" customHeight="1">
      <c r="A34" s="25" t="s">
        <v>84</v>
      </c>
      <c r="B34" s="25" t="s">
        <v>29</v>
      </c>
      <c r="C34" s="26" t="s">
        <v>85</v>
      </c>
      <c r="D34" s="28">
        <f>D33</f>
        <v>5.92</v>
      </c>
      <c r="E34" s="28" t="s">
        <v>19</v>
      </c>
      <c r="F34" s="29"/>
      <c r="G34" s="29"/>
      <c r="H34" s="30">
        <f t="shared" si="3"/>
        <v>0</v>
      </c>
      <c r="I34" s="30">
        <f t="shared" si="4"/>
        <v>0</v>
      </c>
      <c r="J34" s="30">
        <f t="shared" si="5"/>
        <v>0</v>
      </c>
    </row>
    <row r="35" spans="1:10" s="9" customFormat="1" ht="58.5" customHeight="1">
      <c r="A35" s="56" t="s">
        <v>86</v>
      </c>
      <c r="B35" s="25" t="s">
        <v>29</v>
      </c>
      <c r="C35" s="26" t="s">
        <v>87</v>
      </c>
      <c r="D35" s="31">
        <v>16</v>
      </c>
      <c r="E35" s="28" t="s">
        <v>27</v>
      </c>
      <c r="F35" s="29"/>
      <c r="G35" s="29"/>
      <c r="H35" s="30">
        <f t="shared" si="3"/>
        <v>0</v>
      </c>
      <c r="I35" s="30">
        <f t="shared" si="4"/>
        <v>0</v>
      </c>
      <c r="J35" s="30">
        <f t="shared" si="5"/>
        <v>0</v>
      </c>
    </row>
    <row r="36" spans="1:10" s="9" customFormat="1" ht="58.5" customHeight="1">
      <c r="A36" s="25" t="s">
        <v>88</v>
      </c>
      <c r="B36" s="25" t="s">
        <v>29</v>
      </c>
      <c r="C36" s="26" t="s">
        <v>89</v>
      </c>
      <c r="D36" s="31">
        <v>16</v>
      </c>
      <c r="E36" s="28" t="s">
        <v>27</v>
      </c>
      <c r="F36" s="29"/>
      <c r="G36" s="29"/>
      <c r="H36" s="30">
        <f t="shared" si="3"/>
        <v>0</v>
      </c>
      <c r="I36" s="30">
        <f t="shared" si="4"/>
        <v>0</v>
      </c>
      <c r="J36" s="30">
        <f t="shared" si="5"/>
        <v>0</v>
      </c>
    </row>
    <row r="37" spans="1:10" s="9" customFormat="1" ht="60.75" customHeight="1">
      <c r="A37" s="56" t="s">
        <v>90</v>
      </c>
      <c r="B37" s="25" t="s">
        <v>34</v>
      </c>
      <c r="C37" s="26" t="s">
        <v>91</v>
      </c>
      <c r="D37" s="31">
        <v>2</v>
      </c>
      <c r="E37" s="28" t="s">
        <v>27</v>
      </c>
      <c r="F37" s="29"/>
      <c r="G37" s="29"/>
      <c r="H37" s="30">
        <f t="shared" si="3"/>
        <v>0</v>
      </c>
      <c r="I37" s="30">
        <f t="shared" si="4"/>
        <v>0</v>
      </c>
      <c r="J37" s="30">
        <f t="shared" si="5"/>
        <v>0</v>
      </c>
    </row>
    <row r="38" spans="1:10" s="9" customFormat="1" ht="108" customHeight="1">
      <c r="A38" s="25" t="s">
        <v>92</v>
      </c>
      <c r="B38" s="25" t="s">
        <v>34</v>
      </c>
      <c r="C38" s="26" t="s">
        <v>93</v>
      </c>
      <c r="D38" s="31">
        <v>1</v>
      </c>
      <c r="E38" s="28" t="s">
        <v>27</v>
      </c>
      <c r="F38" s="29"/>
      <c r="G38" s="29"/>
      <c r="H38" s="30">
        <f t="shared" si="3"/>
        <v>0</v>
      </c>
      <c r="I38" s="30">
        <f t="shared" si="4"/>
        <v>0</v>
      </c>
      <c r="J38" s="30">
        <f t="shared" si="5"/>
        <v>0</v>
      </c>
    </row>
    <row r="39" spans="1:10" s="9" customFormat="1" ht="60" customHeight="1">
      <c r="A39" s="56" t="s">
        <v>94</v>
      </c>
      <c r="B39" s="25" t="s">
        <v>41</v>
      </c>
      <c r="C39" s="26" t="s">
        <v>95</v>
      </c>
      <c r="D39" s="27">
        <f>1.56+1.54+3.76+0.11*2+0.13*2+0.24*4</f>
        <v>8.2999999999999989</v>
      </c>
      <c r="E39" s="28" t="s">
        <v>19</v>
      </c>
      <c r="F39" s="29"/>
      <c r="G39" s="29"/>
      <c r="H39" s="30">
        <f t="shared" si="3"/>
        <v>0</v>
      </c>
      <c r="I39" s="30">
        <f t="shared" si="4"/>
        <v>0</v>
      </c>
      <c r="J39" s="30">
        <f t="shared" si="5"/>
        <v>0</v>
      </c>
    </row>
    <row r="40" spans="1:10" s="9" customFormat="1" ht="60" customHeight="1">
      <c r="A40" s="25" t="s">
        <v>96</v>
      </c>
      <c r="B40" s="25" t="s">
        <v>29</v>
      </c>
      <c r="C40" s="26" t="s">
        <v>97</v>
      </c>
      <c r="D40" s="27">
        <f>6.52+9.47+0.9+0.91+8.24</f>
        <v>26.04</v>
      </c>
      <c r="E40" s="28" t="s">
        <v>19</v>
      </c>
      <c r="F40" s="29"/>
      <c r="G40" s="29"/>
      <c r="H40" s="30">
        <f t="shared" si="3"/>
        <v>0</v>
      </c>
      <c r="I40" s="30">
        <f t="shared" si="4"/>
        <v>0</v>
      </c>
      <c r="J40" s="30">
        <f t="shared" si="5"/>
        <v>0</v>
      </c>
    </row>
    <row r="41" spans="1:10" s="9" customFormat="1" ht="60" customHeight="1">
      <c r="A41" s="56" t="s">
        <v>98</v>
      </c>
      <c r="B41" s="25" t="s">
        <v>65</v>
      </c>
      <c r="C41" s="26" t="s">
        <v>99</v>
      </c>
      <c r="D41" s="27">
        <f>0.81+2.31+11.13+0.99+0.97+0.67+5.55</f>
        <v>22.430000000000003</v>
      </c>
      <c r="E41" s="28" t="s">
        <v>19</v>
      </c>
      <c r="F41" s="29"/>
      <c r="G41" s="29"/>
      <c r="H41" s="30">
        <f t="shared" si="3"/>
        <v>0</v>
      </c>
      <c r="I41" s="30">
        <f t="shared" si="4"/>
        <v>0</v>
      </c>
      <c r="J41" s="30">
        <f t="shared" si="5"/>
        <v>0</v>
      </c>
    </row>
    <row r="42" spans="1:10" s="9" customFormat="1" ht="60" customHeight="1">
      <c r="A42" s="25" t="s">
        <v>100</v>
      </c>
      <c r="B42" s="25" t="s">
        <v>47</v>
      </c>
      <c r="C42" s="26" t="s">
        <v>101</v>
      </c>
      <c r="D42" s="27">
        <f>2.7*2*0.2</f>
        <v>1.08</v>
      </c>
      <c r="E42" s="28" t="s">
        <v>19</v>
      </c>
      <c r="F42" s="29"/>
      <c r="G42" s="29"/>
      <c r="H42" s="30">
        <f t="shared" si="3"/>
        <v>0</v>
      </c>
      <c r="I42" s="30">
        <f t="shared" si="4"/>
        <v>0</v>
      </c>
      <c r="J42" s="30">
        <f t="shared" si="5"/>
        <v>0</v>
      </c>
    </row>
    <row r="43" spans="1:10" s="9" customFormat="1" ht="60" customHeight="1">
      <c r="A43" s="56" t="s">
        <v>102</v>
      </c>
      <c r="B43" s="25" t="s">
        <v>103</v>
      </c>
      <c r="C43" s="26" t="s">
        <v>104</v>
      </c>
      <c r="D43" s="27">
        <f>0.25*(2*4.2+2*2.7+2*3.6+2*8.62+2*4.9)</f>
        <v>12.009999999999998</v>
      </c>
      <c r="E43" s="28" t="s">
        <v>19</v>
      </c>
      <c r="F43" s="29"/>
      <c r="G43" s="29"/>
      <c r="H43" s="30">
        <f t="shared" si="3"/>
        <v>0</v>
      </c>
      <c r="I43" s="30">
        <f t="shared" si="4"/>
        <v>0</v>
      </c>
      <c r="J43" s="30">
        <f t="shared" si="5"/>
        <v>0</v>
      </c>
    </row>
    <row r="44" spans="1:10" s="9" customFormat="1" ht="60" customHeight="1">
      <c r="A44" s="25" t="s">
        <v>105</v>
      </c>
      <c r="B44" s="25" t="s">
        <v>47</v>
      </c>
      <c r="C44" s="26" t="s">
        <v>106</v>
      </c>
      <c r="D44" s="27">
        <f>2*0.25*3.6</f>
        <v>1.8</v>
      </c>
      <c r="E44" s="28" t="s">
        <v>19</v>
      </c>
      <c r="F44" s="29"/>
      <c r="G44" s="29"/>
      <c r="H44" s="30">
        <f t="shared" si="3"/>
        <v>0</v>
      </c>
      <c r="I44" s="30">
        <f t="shared" si="4"/>
        <v>0</v>
      </c>
      <c r="J44" s="30">
        <f t="shared" si="5"/>
        <v>0</v>
      </c>
    </row>
    <row r="45" spans="1:10" s="9" customFormat="1" ht="60" customHeight="1">
      <c r="A45" s="56" t="s">
        <v>107</v>
      </c>
      <c r="B45" s="25" t="s">
        <v>47</v>
      </c>
      <c r="C45" s="26" t="s">
        <v>108</v>
      </c>
      <c r="D45" s="27">
        <f>0.25*(8.89+1.46)</f>
        <v>2.5875000000000004</v>
      </c>
      <c r="E45" s="28" t="s">
        <v>19</v>
      </c>
      <c r="F45" s="29"/>
      <c r="G45" s="29"/>
      <c r="H45" s="30">
        <f t="shared" si="3"/>
        <v>0</v>
      </c>
      <c r="I45" s="30">
        <f t="shared" si="4"/>
        <v>0</v>
      </c>
      <c r="J45" s="30">
        <f t="shared" si="5"/>
        <v>0</v>
      </c>
    </row>
    <row r="46" spans="1:10" s="9" customFormat="1" ht="60" customHeight="1">
      <c r="A46" s="25" t="s">
        <v>109</v>
      </c>
      <c r="B46" s="25" t="s">
        <v>103</v>
      </c>
      <c r="C46" s="26" t="s">
        <v>110</v>
      </c>
      <c r="D46" s="27">
        <f>0.25*(2.19*8+4+13+1.58+2.8+2.75*2+1.58*4+1+5.53*2+4.03)</f>
        <v>16.702499999999997</v>
      </c>
      <c r="E46" s="28" t="s">
        <v>19</v>
      </c>
      <c r="F46" s="29"/>
      <c r="G46" s="29"/>
      <c r="H46" s="30">
        <f t="shared" si="3"/>
        <v>0</v>
      </c>
      <c r="I46" s="30">
        <f t="shared" si="4"/>
        <v>0</v>
      </c>
      <c r="J46" s="30">
        <f t="shared" si="5"/>
        <v>0</v>
      </c>
    </row>
    <row r="47" spans="1:10" s="9" customFormat="1" ht="60" customHeight="1">
      <c r="A47" s="56" t="s">
        <v>111</v>
      </c>
      <c r="B47" s="189" t="s">
        <v>29</v>
      </c>
      <c r="C47" s="26" t="s">
        <v>112</v>
      </c>
      <c r="D47" s="188">
        <v>23.38</v>
      </c>
      <c r="E47" s="28" t="s">
        <v>19</v>
      </c>
      <c r="F47" s="29"/>
      <c r="G47" s="29"/>
      <c r="H47" s="30">
        <f>D47*F47</f>
        <v>0</v>
      </c>
      <c r="I47" s="30">
        <f>G47*D47</f>
        <v>0</v>
      </c>
      <c r="J47" s="30">
        <f>H47+I47</f>
        <v>0</v>
      </c>
    </row>
    <row r="48" spans="1:10" s="9" customFormat="1" ht="90" customHeight="1">
      <c r="A48" s="25" t="s">
        <v>113</v>
      </c>
      <c r="B48" s="25" t="s">
        <v>41</v>
      </c>
      <c r="C48" s="26" t="s">
        <v>114</v>
      </c>
      <c r="D48" s="27">
        <f>11.82*2+92.58+33.54+1.13*2+56.58+2*3.08+(12.34*2+1.88+6.9+0.12*3)*2-D46-D43</f>
        <v>253.6875</v>
      </c>
      <c r="E48" s="28" t="s">
        <v>19</v>
      </c>
      <c r="F48" s="29"/>
      <c r="G48" s="29"/>
      <c r="H48" s="30">
        <f t="shared" si="3"/>
        <v>0</v>
      </c>
      <c r="I48" s="30">
        <f t="shared" si="4"/>
        <v>0</v>
      </c>
      <c r="J48" s="30">
        <f t="shared" si="5"/>
        <v>0</v>
      </c>
    </row>
    <row r="49" spans="1:10" s="9" customFormat="1" ht="60" customHeight="1">
      <c r="A49" s="56" t="s">
        <v>115</v>
      </c>
      <c r="B49" s="25" t="s">
        <v>116</v>
      </c>
      <c r="C49" s="26" t="s">
        <v>117</v>
      </c>
      <c r="D49" s="27">
        <f>4*2*0.42+1.21*2+5*2-D47+139.09+102.44+32.08+51.72+141.21-D44</f>
        <v>457.14000000000004</v>
      </c>
      <c r="E49" s="28" t="s">
        <v>19</v>
      </c>
      <c r="F49" s="29"/>
      <c r="G49" s="29"/>
      <c r="H49" s="30">
        <f t="shared" si="3"/>
        <v>0</v>
      </c>
      <c r="I49" s="30">
        <f t="shared" si="4"/>
        <v>0</v>
      </c>
      <c r="J49" s="30">
        <f t="shared" si="5"/>
        <v>0</v>
      </c>
    </row>
    <row r="50" spans="1:10" ht="60" customHeight="1">
      <c r="A50" s="25" t="s">
        <v>118</v>
      </c>
      <c r="B50" s="25" t="s">
        <v>119</v>
      </c>
      <c r="C50" s="26" t="s">
        <v>120</v>
      </c>
      <c r="D50" s="27">
        <f>119.53+139.77+132.8+175.01+3.68-D45+8.69+8.51-D42</f>
        <v>584.32249999999999</v>
      </c>
      <c r="E50" s="28" t="s">
        <v>19</v>
      </c>
      <c r="F50" s="29"/>
      <c r="G50" s="29"/>
      <c r="H50" s="30">
        <f t="shared" si="3"/>
        <v>0</v>
      </c>
      <c r="I50" s="30">
        <f t="shared" si="4"/>
        <v>0</v>
      </c>
      <c r="J50" s="30">
        <f t="shared" si="5"/>
        <v>0</v>
      </c>
    </row>
    <row r="51" spans="1:10" ht="60" customHeight="1">
      <c r="A51" s="56" t="s">
        <v>121</v>
      </c>
      <c r="B51" s="25" t="s">
        <v>21</v>
      </c>
      <c r="C51" s="26" t="s">
        <v>122</v>
      </c>
      <c r="D51" s="27">
        <f>D48+D49+D50</f>
        <v>1295.1500000000001</v>
      </c>
      <c r="E51" s="28" t="s">
        <v>19</v>
      </c>
      <c r="F51" s="29"/>
      <c r="G51" s="29"/>
      <c r="H51" s="30">
        <f>D51*F51</f>
        <v>0</v>
      </c>
      <c r="I51" s="30">
        <f>G51*D51</f>
        <v>0</v>
      </c>
      <c r="J51" s="30">
        <f>H51+I51</f>
        <v>0</v>
      </c>
    </row>
    <row r="52" spans="1:10" ht="60" customHeight="1">
      <c r="A52" s="25" t="s">
        <v>123</v>
      </c>
      <c r="B52" s="25" t="s">
        <v>21</v>
      </c>
      <c r="C52" s="26" t="s">
        <v>124</v>
      </c>
      <c r="D52" s="28">
        <f>D39+D40+D41</f>
        <v>56.769999999999996</v>
      </c>
      <c r="E52" s="28" t="s">
        <v>19</v>
      </c>
      <c r="F52" s="29"/>
      <c r="G52" s="29"/>
      <c r="H52" s="30">
        <f>D52*F52</f>
        <v>0</v>
      </c>
      <c r="I52" s="30">
        <f>G52*D52</f>
        <v>0</v>
      </c>
      <c r="J52" s="30">
        <f>H52+I52</f>
        <v>0</v>
      </c>
    </row>
    <row r="53" spans="1:10" ht="60" customHeight="1">
      <c r="A53" s="56" t="s">
        <v>125</v>
      </c>
      <c r="B53" s="25" t="s">
        <v>34</v>
      </c>
      <c r="C53" s="26" t="s">
        <v>126</v>
      </c>
      <c r="D53" s="28">
        <f>2.6*8+2.3*9+0.58*7</f>
        <v>45.56</v>
      </c>
      <c r="E53" s="28" t="s">
        <v>23</v>
      </c>
      <c r="F53" s="29"/>
      <c r="G53" s="29"/>
      <c r="H53" s="30">
        <f>D53*F53</f>
        <v>0</v>
      </c>
      <c r="I53" s="30">
        <f>G53*D53</f>
        <v>0</v>
      </c>
      <c r="J53" s="30">
        <f>H53+I53</f>
        <v>0</v>
      </c>
    </row>
    <row r="54" spans="1:10" ht="60" customHeight="1">
      <c r="A54" s="25" t="s">
        <v>127</v>
      </c>
      <c r="B54" s="25" t="s">
        <v>47</v>
      </c>
      <c r="C54" s="26" t="s">
        <v>128</v>
      </c>
      <c r="D54" s="28">
        <f>D40+2*8.1+2.3*8+1.7*4</f>
        <v>67.44</v>
      </c>
      <c r="E54" s="28" t="s">
        <v>19</v>
      </c>
      <c r="F54" s="29"/>
      <c r="G54" s="29"/>
      <c r="H54" s="30">
        <f t="shared" ref="H54:H90" si="6">D54*F54</f>
        <v>0</v>
      </c>
      <c r="I54" s="30">
        <f t="shared" ref="I54:I90" si="7">G54*D54</f>
        <v>0</v>
      </c>
      <c r="J54" s="30">
        <f t="shared" ref="J54:J90" si="8">H54+I54</f>
        <v>0</v>
      </c>
    </row>
    <row r="55" spans="1:10" ht="60" customHeight="1">
      <c r="A55" s="56" t="s">
        <v>129</v>
      </c>
      <c r="B55" s="25" t="s">
        <v>130</v>
      </c>
      <c r="C55" s="26" t="s">
        <v>131</v>
      </c>
      <c r="D55" s="28">
        <v>110</v>
      </c>
      <c r="E55" s="28" t="s">
        <v>19</v>
      </c>
      <c r="F55" s="29"/>
      <c r="G55" s="29"/>
      <c r="H55" s="30">
        <f t="shared" si="6"/>
        <v>0</v>
      </c>
      <c r="I55" s="30">
        <f t="shared" si="7"/>
        <v>0</v>
      </c>
      <c r="J55" s="30">
        <f t="shared" si="8"/>
        <v>0</v>
      </c>
    </row>
    <row r="56" spans="1:10" ht="60" customHeight="1">
      <c r="A56" s="25" t="s">
        <v>132</v>
      </c>
      <c r="B56" s="25" t="s">
        <v>34</v>
      </c>
      <c r="C56" s="26" t="s">
        <v>133</v>
      </c>
      <c r="D56" s="28">
        <v>140</v>
      </c>
      <c r="E56" s="28" t="s">
        <v>19</v>
      </c>
      <c r="F56" s="29"/>
      <c r="G56" s="29"/>
      <c r="H56" s="30">
        <f t="shared" si="6"/>
        <v>0</v>
      </c>
      <c r="I56" s="30">
        <f t="shared" si="7"/>
        <v>0</v>
      </c>
      <c r="J56" s="30">
        <f t="shared" si="8"/>
        <v>0</v>
      </c>
    </row>
    <row r="57" spans="1:10" ht="90" customHeight="1">
      <c r="A57" s="56" t="s">
        <v>134</v>
      </c>
      <c r="B57" s="25" t="s">
        <v>29</v>
      </c>
      <c r="C57" s="26" t="s">
        <v>135</v>
      </c>
      <c r="D57" s="28">
        <v>13.98</v>
      </c>
      <c r="E57" s="28" t="s">
        <v>19</v>
      </c>
      <c r="F57" s="29"/>
      <c r="G57" s="29"/>
      <c r="H57" s="30">
        <f t="shared" si="6"/>
        <v>0</v>
      </c>
      <c r="I57" s="30">
        <f t="shared" si="7"/>
        <v>0</v>
      </c>
      <c r="J57" s="30">
        <f t="shared" si="8"/>
        <v>0</v>
      </c>
    </row>
    <row r="58" spans="1:10" ht="82.5" customHeight="1">
      <c r="A58" s="25" t="s">
        <v>136</v>
      </c>
      <c r="B58" s="25" t="s">
        <v>65</v>
      </c>
      <c r="C58" s="190" t="s">
        <v>366</v>
      </c>
      <c r="D58" s="27">
        <f>(2*2.2+12)*1</f>
        <v>16.399999999999999</v>
      </c>
      <c r="E58" s="28" t="s">
        <v>19</v>
      </c>
      <c r="F58" s="29"/>
      <c r="G58" s="29"/>
      <c r="H58" s="30">
        <f t="shared" si="6"/>
        <v>0</v>
      </c>
      <c r="I58" s="30">
        <f t="shared" si="7"/>
        <v>0</v>
      </c>
      <c r="J58" s="30">
        <f t="shared" si="8"/>
        <v>0</v>
      </c>
    </row>
    <row r="59" spans="1:10" ht="60" customHeight="1">
      <c r="A59" s="56" t="s">
        <v>137</v>
      </c>
      <c r="B59" s="25" t="s">
        <v>34</v>
      </c>
      <c r="C59" s="26" t="s">
        <v>138</v>
      </c>
      <c r="D59" s="27">
        <f>2*4.22+2*0.7</f>
        <v>9.84</v>
      </c>
      <c r="E59" s="28" t="s">
        <v>19</v>
      </c>
      <c r="F59" s="29"/>
      <c r="G59" s="29"/>
      <c r="H59" s="30">
        <f t="shared" si="6"/>
        <v>0</v>
      </c>
      <c r="I59" s="30">
        <f t="shared" si="7"/>
        <v>0</v>
      </c>
      <c r="J59" s="30">
        <f t="shared" si="8"/>
        <v>0</v>
      </c>
    </row>
    <row r="60" spans="1:10" ht="76.5" customHeight="1">
      <c r="A60" s="25" t="s">
        <v>139</v>
      </c>
      <c r="B60" s="25" t="s">
        <v>140</v>
      </c>
      <c r="C60" s="26" t="s">
        <v>141</v>
      </c>
      <c r="D60" s="27">
        <f>12*1+2*4.22+2*0.7</f>
        <v>21.839999999999996</v>
      </c>
      <c r="E60" s="28" t="s">
        <v>19</v>
      </c>
      <c r="F60" s="29"/>
      <c r="G60" s="29"/>
      <c r="H60" s="30">
        <f t="shared" si="6"/>
        <v>0</v>
      </c>
      <c r="I60" s="30">
        <f t="shared" si="7"/>
        <v>0</v>
      </c>
      <c r="J60" s="30">
        <f t="shared" si="8"/>
        <v>0</v>
      </c>
    </row>
    <row r="61" spans="1:10" ht="60" customHeight="1">
      <c r="A61" s="56" t="s">
        <v>142</v>
      </c>
      <c r="B61" s="25" t="s">
        <v>82</v>
      </c>
      <c r="C61" s="26" t="s">
        <v>143</v>
      </c>
      <c r="D61" s="27">
        <f>1.25*3.14+2.75+5.9</f>
        <v>12.575000000000001</v>
      </c>
      <c r="E61" s="28" t="s">
        <v>23</v>
      </c>
      <c r="F61" s="29"/>
      <c r="G61" s="29"/>
      <c r="H61" s="30">
        <f t="shared" si="6"/>
        <v>0</v>
      </c>
      <c r="I61" s="30">
        <f t="shared" si="7"/>
        <v>0</v>
      </c>
      <c r="J61" s="30">
        <f t="shared" si="8"/>
        <v>0</v>
      </c>
    </row>
    <row r="62" spans="1:10" ht="60" customHeight="1">
      <c r="A62" s="25" t="s">
        <v>144</v>
      </c>
      <c r="B62" s="25" t="s">
        <v>41</v>
      </c>
      <c r="C62" s="26" t="s">
        <v>145</v>
      </c>
      <c r="D62" s="27">
        <f>5*2+3.6*2+4.2*2+8.5*2+2.7*4+2*2</f>
        <v>57.400000000000006</v>
      </c>
      <c r="E62" s="28" t="s">
        <v>23</v>
      </c>
      <c r="F62" s="29"/>
      <c r="G62" s="29"/>
      <c r="H62" s="30">
        <f t="shared" si="6"/>
        <v>0</v>
      </c>
      <c r="I62" s="30">
        <f t="shared" si="7"/>
        <v>0</v>
      </c>
      <c r="J62" s="30">
        <f t="shared" si="8"/>
        <v>0</v>
      </c>
    </row>
    <row r="63" spans="1:10" ht="60" customHeight="1">
      <c r="A63" s="56" t="s">
        <v>146</v>
      </c>
      <c r="B63" s="25" t="s">
        <v>44</v>
      </c>
      <c r="C63" s="26" t="s">
        <v>147</v>
      </c>
      <c r="D63" s="27">
        <f>10.8*4+2.2*4+9.6*4+1.6*2+4.1*2</f>
        <v>101.80000000000001</v>
      </c>
      <c r="E63" s="28" t="s">
        <v>23</v>
      </c>
      <c r="F63" s="29"/>
      <c r="G63" s="29"/>
      <c r="H63" s="30">
        <f t="shared" si="6"/>
        <v>0</v>
      </c>
      <c r="I63" s="30">
        <f t="shared" si="7"/>
        <v>0</v>
      </c>
      <c r="J63" s="30">
        <f t="shared" si="8"/>
        <v>0</v>
      </c>
    </row>
    <row r="64" spans="1:10" ht="60" customHeight="1">
      <c r="A64" s="25" t="s">
        <v>148</v>
      </c>
      <c r="B64" s="25" t="s">
        <v>47</v>
      </c>
      <c r="C64" s="26" t="s">
        <v>149</v>
      </c>
      <c r="D64" s="27">
        <f>1*4</f>
        <v>4</v>
      </c>
      <c r="E64" s="28" t="s">
        <v>23</v>
      </c>
      <c r="F64" s="29"/>
      <c r="G64" s="29"/>
      <c r="H64" s="30">
        <f t="shared" si="6"/>
        <v>0</v>
      </c>
      <c r="I64" s="30">
        <f t="shared" si="7"/>
        <v>0</v>
      </c>
      <c r="J64" s="30">
        <f t="shared" si="8"/>
        <v>0</v>
      </c>
    </row>
    <row r="65" spans="1:10" ht="60" customHeight="1">
      <c r="A65" s="56" t="s">
        <v>150</v>
      </c>
      <c r="B65" s="189" t="s">
        <v>76</v>
      </c>
      <c r="C65" s="190" t="s">
        <v>367</v>
      </c>
      <c r="D65" s="188">
        <f>2*(24.5+10+4+7.5+6.2+37.5)+19</f>
        <v>198.4</v>
      </c>
      <c r="E65" s="191" t="s">
        <v>23</v>
      </c>
      <c r="F65" s="29"/>
      <c r="G65" s="29"/>
      <c r="H65" s="30">
        <f t="shared" ref="H65:H67" si="9">D65*F65</f>
        <v>0</v>
      </c>
      <c r="I65" s="30">
        <f t="shared" ref="I65:I67" si="10">G65*D65</f>
        <v>0</v>
      </c>
      <c r="J65" s="30">
        <f t="shared" ref="J65:J67" si="11">H65+I65</f>
        <v>0</v>
      </c>
    </row>
    <row r="66" spans="1:10" ht="60" customHeight="1">
      <c r="A66" s="25" t="s">
        <v>152</v>
      </c>
      <c r="B66" s="189" t="s">
        <v>47</v>
      </c>
      <c r="C66" s="190" t="s">
        <v>368</v>
      </c>
      <c r="D66" s="188">
        <f>4*3</f>
        <v>12</v>
      </c>
      <c r="E66" s="191" t="s">
        <v>23</v>
      </c>
      <c r="F66" s="29"/>
      <c r="G66" s="29"/>
      <c r="H66" s="30">
        <f t="shared" si="9"/>
        <v>0</v>
      </c>
      <c r="I66" s="30">
        <f t="shared" si="10"/>
        <v>0</v>
      </c>
      <c r="J66" s="30">
        <f t="shared" si="11"/>
        <v>0</v>
      </c>
    </row>
    <row r="67" spans="1:10" ht="60" customHeight="1">
      <c r="A67" s="56" t="s">
        <v>153</v>
      </c>
      <c r="B67" s="189" t="s">
        <v>76</v>
      </c>
      <c r="C67" s="190" t="s">
        <v>369</v>
      </c>
      <c r="D67" s="188">
        <f>2*(3*8+6.5+3)+6.5*6</f>
        <v>106</v>
      </c>
      <c r="E67" s="191" t="s">
        <v>23</v>
      </c>
      <c r="F67" s="29"/>
      <c r="G67" s="29"/>
      <c r="H67" s="30">
        <f t="shared" si="9"/>
        <v>0</v>
      </c>
      <c r="I67" s="30">
        <f t="shared" si="10"/>
        <v>0</v>
      </c>
      <c r="J67" s="30">
        <f t="shared" si="11"/>
        <v>0</v>
      </c>
    </row>
    <row r="68" spans="1:10" ht="60.75" customHeight="1">
      <c r="A68" s="25" t="s">
        <v>155</v>
      </c>
      <c r="B68" s="25" t="s">
        <v>21</v>
      </c>
      <c r="C68" s="26" t="s">
        <v>151</v>
      </c>
      <c r="D68" s="31">
        <f>15+26+2+16+18+7+4+8+7+7+12+10+17</f>
        <v>149</v>
      </c>
      <c r="E68" s="28" t="s">
        <v>27</v>
      </c>
      <c r="F68" s="29"/>
      <c r="G68" s="29"/>
      <c r="H68" s="30">
        <f t="shared" si="6"/>
        <v>0</v>
      </c>
      <c r="I68" s="30">
        <f t="shared" si="7"/>
        <v>0</v>
      </c>
      <c r="J68" s="30">
        <f t="shared" si="8"/>
        <v>0</v>
      </c>
    </row>
    <row r="69" spans="1:10" ht="60" customHeight="1">
      <c r="A69" s="56" t="s">
        <v>157</v>
      </c>
      <c r="B69" s="25" t="s">
        <v>34</v>
      </c>
      <c r="C69" s="26" t="s">
        <v>154</v>
      </c>
      <c r="D69" s="192">
        <v>4</v>
      </c>
      <c r="E69" s="28" t="s">
        <v>19</v>
      </c>
      <c r="F69" s="29"/>
      <c r="G69" s="29"/>
      <c r="H69" s="30">
        <f>D69*F69</f>
        <v>0</v>
      </c>
      <c r="I69" s="30">
        <f>G69*D69</f>
        <v>0</v>
      </c>
      <c r="J69" s="30">
        <f>H69+I69</f>
        <v>0</v>
      </c>
    </row>
    <row r="70" spans="1:10" ht="60" customHeight="1">
      <c r="A70" s="25" t="s">
        <v>159</v>
      </c>
      <c r="B70" s="25" t="s">
        <v>34</v>
      </c>
      <c r="C70" s="26" t="s">
        <v>156</v>
      </c>
      <c r="D70" s="192">
        <v>4</v>
      </c>
      <c r="E70" s="28" t="s">
        <v>19</v>
      </c>
      <c r="F70" s="29"/>
      <c r="G70" s="29"/>
      <c r="H70" s="30">
        <f>D70*F70</f>
        <v>0</v>
      </c>
      <c r="I70" s="30">
        <f>G70*D70</f>
        <v>0</v>
      </c>
      <c r="J70" s="30">
        <f>H70+I70</f>
        <v>0</v>
      </c>
    </row>
    <row r="71" spans="1:10" ht="60" customHeight="1">
      <c r="A71" s="56" t="s">
        <v>160</v>
      </c>
      <c r="B71" s="25" t="s">
        <v>65</v>
      </c>
      <c r="C71" s="26" t="s">
        <v>158</v>
      </c>
      <c r="D71" s="33">
        <v>1</v>
      </c>
      <c r="E71" s="28" t="s">
        <v>27</v>
      </c>
      <c r="F71" s="29"/>
      <c r="G71" s="29"/>
      <c r="H71" s="30">
        <f t="shared" ref="H71" si="12">D71*F71</f>
        <v>0</v>
      </c>
      <c r="I71" s="30">
        <f t="shared" ref="I71" si="13">G71*D71</f>
        <v>0</v>
      </c>
      <c r="J71" s="30">
        <f t="shared" ref="J71" si="14">H71+I71</f>
        <v>0</v>
      </c>
    </row>
    <row r="72" spans="1:10" ht="60" customHeight="1">
      <c r="A72" s="25" t="s">
        <v>161</v>
      </c>
      <c r="B72" s="25" t="s">
        <v>65</v>
      </c>
      <c r="C72" s="26" t="s">
        <v>163</v>
      </c>
      <c r="D72" s="28">
        <f>D24*5</f>
        <v>50</v>
      </c>
      <c r="E72" s="28" t="s">
        <v>19</v>
      </c>
      <c r="F72" s="29"/>
      <c r="G72" s="29"/>
      <c r="H72" s="30">
        <f t="shared" si="6"/>
        <v>0</v>
      </c>
      <c r="I72" s="30">
        <f t="shared" si="7"/>
        <v>0</v>
      </c>
      <c r="J72" s="30">
        <f t="shared" si="8"/>
        <v>0</v>
      </c>
    </row>
    <row r="73" spans="1:10" ht="60" customHeight="1">
      <c r="A73" s="56" t="s">
        <v>162</v>
      </c>
      <c r="B73" s="25" t="s">
        <v>21</v>
      </c>
      <c r="C73" s="26" t="s">
        <v>165</v>
      </c>
      <c r="D73" s="28">
        <f>D51</f>
        <v>1295.1500000000001</v>
      </c>
      <c r="E73" s="28" t="s">
        <v>19</v>
      </c>
      <c r="F73" s="29"/>
      <c r="G73" s="29"/>
      <c r="H73" s="30">
        <f t="shared" si="6"/>
        <v>0</v>
      </c>
      <c r="I73" s="30">
        <f t="shared" si="7"/>
        <v>0</v>
      </c>
      <c r="J73" s="30">
        <f t="shared" si="8"/>
        <v>0</v>
      </c>
    </row>
    <row r="74" spans="1:10" ht="60" customHeight="1">
      <c r="A74" s="25" t="s">
        <v>164</v>
      </c>
      <c r="B74" s="25" t="s">
        <v>34</v>
      </c>
      <c r="C74" s="26" t="s">
        <v>167</v>
      </c>
      <c r="D74" s="28">
        <f>3.14*0.3*3.7</f>
        <v>3.4853999999999998</v>
      </c>
      <c r="E74" s="28" t="s">
        <v>19</v>
      </c>
      <c r="F74" s="29"/>
      <c r="G74" s="29"/>
      <c r="H74" s="30">
        <f t="shared" si="6"/>
        <v>0</v>
      </c>
      <c r="I74" s="30">
        <f t="shared" si="7"/>
        <v>0</v>
      </c>
      <c r="J74" s="30">
        <f t="shared" si="8"/>
        <v>0</v>
      </c>
    </row>
    <row r="75" spans="1:10" ht="60" customHeight="1">
      <c r="A75" s="56" t="s">
        <v>166</v>
      </c>
      <c r="B75" s="25" t="s">
        <v>119</v>
      </c>
      <c r="C75" s="26" t="s">
        <v>169</v>
      </c>
      <c r="D75" s="33">
        <v>500</v>
      </c>
      <c r="E75" s="28" t="s">
        <v>19</v>
      </c>
      <c r="F75" s="29"/>
      <c r="G75" s="29"/>
      <c r="H75" s="30">
        <f t="shared" si="6"/>
        <v>0</v>
      </c>
      <c r="I75" s="30">
        <f t="shared" si="7"/>
        <v>0</v>
      </c>
      <c r="J75" s="30">
        <f t="shared" si="8"/>
        <v>0</v>
      </c>
    </row>
    <row r="76" spans="1:10" ht="45" customHeight="1">
      <c r="A76" s="25" t="s">
        <v>168</v>
      </c>
      <c r="B76" s="25" t="s">
        <v>65</v>
      </c>
      <c r="C76" s="26" t="s">
        <v>171</v>
      </c>
      <c r="D76" s="33">
        <v>1</v>
      </c>
      <c r="E76" s="28" t="s">
        <v>27</v>
      </c>
      <c r="F76" s="29"/>
      <c r="G76" s="29"/>
      <c r="H76" s="30">
        <f t="shared" si="6"/>
        <v>0</v>
      </c>
      <c r="I76" s="30">
        <f t="shared" si="7"/>
        <v>0</v>
      </c>
      <c r="J76" s="30">
        <f t="shared" si="8"/>
        <v>0</v>
      </c>
    </row>
    <row r="77" spans="1:10" ht="45" customHeight="1">
      <c r="A77" s="56" t="s">
        <v>170</v>
      </c>
      <c r="B77" s="25" t="s">
        <v>65</v>
      </c>
      <c r="C77" s="34" t="s">
        <v>176</v>
      </c>
      <c r="D77" s="33">
        <v>1</v>
      </c>
      <c r="E77" s="28" t="s">
        <v>27</v>
      </c>
      <c r="F77" s="29"/>
      <c r="G77" s="29"/>
      <c r="H77" s="30">
        <f t="shared" si="6"/>
        <v>0</v>
      </c>
      <c r="I77" s="30">
        <f t="shared" si="7"/>
        <v>0</v>
      </c>
      <c r="J77" s="30">
        <f t="shared" si="8"/>
        <v>0</v>
      </c>
    </row>
    <row r="78" spans="1:10" ht="45" customHeight="1">
      <c r="A78" s="25" t="s">
        <v>172</v>
      </c>
      <c r="B78" s="25" t="s">
        <v>34</v>
      </c>
      <c r="C78" s="34" t="s">
        <v>178</v>
      </c>
      <c r="D78" s="33">
        <v>1</v>
      </c>
      <c r="E78" s="28" t="s">
        <v>27</v>
      </c>
      <c r="F78" s="29"/>
      <c r="G78" s="29"/>
      <c r="H78" s="30">
        <f>D78*F78</f>
        <v>0</v>
      </c>
      <c r="I78" s="30">
        <f>G78*D78</f>
        <v>0</v>
      </c>
      <c r="J78" s="30">
        <f>H78+I78</f>
        <v>0</v>
      </c>
    </row>
    <row r="79" spans="1:10" ht="60.75" customHeight="1">
      <c r="A79" s="56" t="s">
        <v>173</v>
      </c>
      <c r="B79" s="25" t="s">
        <v>21</v>
      </c>
      <c r="C79" s="34" t="s">
        <v>180</v>
      </c>
      <c r="D79" s="33">
        <v>1</v>
      </c>
      <c r="E79" s="28" t="s">
        <v>181</v>
      </c>
      <c r="F79" s="29"/>
      <c r="G79" s="29"/>
      <c r="H79" s="30">
        <f>D79*F79</f>
        <v>0</v>
      </c>
      <c r="I79" s="30">
        <f>G79*D79</f>
        <v>0</v>
      </c>
      <c r="J79" s="30">
        <f>H79+I79</f>
        <v>0</v>
      </c>
    </row>
    <row r="80" spans="1:10" ht="45" customHeight="1">
      <c r="A80" s="25" t="s">
        <v>174</v>
      </c>
      <c r="B80" s="25" t="s">
        <v>65</v>
      </c>
      <c r="C80" s="26" t="s">
        <v>184</v>
      </c>
      <c r="D80" s="33">
        <v>1</v>
      </c>
      <c r="E80" s="28" t="s">
        <v>27</v>
      </c>
      <c r="F80" s="29"/>
      <c r="G80" s="29"/>
      <c r="H80" s="30">
        <f t="shared" ref="H80:H81" si="15">D80*F80</f>
        <v>0</v>
      </c>
      <c r="I80" s="30">
        <f t="shared" ref="I80:I81" si="16">G80*D80</f>
        <v>0</v>
      </c>
      <c r="J80" s="30">
        <f t="shared" ref="J80:J81" si="17">H80+I80</f>
        <v>0</v>
      </c>
    </row>
    <row r="81" spans="1:10" ht="45" customHeight="1">
      <c r="A81" s="56" t="s">
        <v>175</v>
      </c>
      <c r="B81" s="25" t="s">
        <v>188</v>
      </c>
      <c r="C81" s="26" t="s">
        <v>189</v>
      </c>
      <c r="D81" s="33">
        <v>2</v>
      </c>
      <c r="E81" s="28" t="s">
        <v>27</v>
      </c>
      <c r="F81" s="29"/>
      <c r="G81" s="29"/>
      <c r="H81" s="30">
        <f t="shared" si="15"/>
        <v>0</v>
      </c>
      <c r="I81" s="30">
        <f t="shared" si="16"/>
        <v>0</v>
      </c>
      <c r="J81" s="30">
        <f t="shared" si="17"/>
        <v>0</v>
      </c>
    </row>
    <row r="82" spans="1:10" ht="90.75" customHeight="1">
      <c r="A82" s="25" t="s">
        <v>177</v>
      </c>
      <c r="B82" s="25" t="s">
        <v>34</v>
      </c>
      <c r="C82" s="34" t="s">
        <v>191</v>
      </c>
      <c r="D82" s="33">
        <v>2</v>
      </c>
      <c r="E82" s="28" t="s">
        <v>27</v>
      </c>
      <c r="F82" s="29"/>
      <c r="G82" s="29"/>
      <c r="H82" s="30">
        <f>D82*F82</f>
        <v>0</v>
      </c>
      <c r="I82" s="30">
        <f>G82*D82</f>
        <v>0</v>
      </c>
      <c r="J82" s="30">
        <f>H82+I82</f>
        <v>0</v>
      </c>
    </row>
    <row r="83" spans="1:10" ht="92.25" customHeight="1">
      <c r="A83" s="56" t="s">
        <v>179</v>
      </c>
      <c r="B83" s="25" t="s">
        <v>188</v>
      </c>
      <c r="C83" s="34" t="s">
        <v>193</v>
      </c>
      <c r="D83" s="33">
        <v>80</v>
      </c>
      <c r="E83" s="28" t="s">
        <v>23</v>
      </c>
      <c r="F83" s="29"/>
      <c r="G83" s="29"/>
      <c r="H83" s="30">
        <f t="shared" ref="H83:H85" si="18">D83*F83</f>
        <v>0</v>
      </c>
      <c r="I83" s="30">
        <f t="shared" ref="I83:I85" si="19">G83*D83</f>
        <v>0</v>
      </c>
      <c r="J83" s="30">
        <f t="shared" ref="J83:J85" si="20">H83+I83</f>
        <v>0</v>
      </c>
    </row>
    <row r="84" spans="1:10" ht="75" customHeight="1">
      <c r="A84" s="25" t="s">
        <v>182</v>
      </c>
      <c r="B84" s="25" t="s">
        <v>188</v>
      </c>
      <c r="C84" s="34" t="s">
        <v>194</v>
      </c>
      <c r="D84" s="33">
        <v>40</v>
      </c>
      <c r="E84" s="28" t="s">
        <v>23</v>
      </c>
      <c r="F84" s="29"/>
      <c r="G84" s="29"/>
      <c r="H84" s="30">
        <f t="shared" si="18"/>
        <v>0</v>
      </c>
      <c r="I84" s="30">
        <f t="shared" si="19"/>
        <v>0</v>
      </c>
      <c r="J84" s="30">
        <f t="shared" si="20"/>
        <v>0</v>
      </c>
    </row>
    <row r="85" spans="1:10" ht="75" customHeight="1">
      <c r="A85" s="56" t="s">
        <v>183</v>
      </c>
      <c r="B85" s="25" t="s">
        <v>188</v>
      </c>
      <c r="C85" s="26" t="s">
        <v>195</v>
      </c>
      <c r="D85" s="33">
        <v>4</v>
      </c>
      <c r="E85" s="28" t="s">
        <v>27</v>
      </c>
      <c r="F85" s="29"/>
      <c r="G85" s="29"/>
      <c r="H85" s="30">
        <f t="shared" si="18"/>
        <v>0</v>
      </c>
      <c r="I85" s="30">
        <f t="shared" si="19"/>
        <v>0</v>
      </c>
      <c r="J85" s="30">
        <f t="shared" si="20"/>
        <v>0</v>
      </c>
    </row>
    <row r="86" spans="1:10" ht="60" customHeight="1">
      <c r="A86" s="25" t="s">
        <v>185</v>
      </c>
      <c r="B86" s="25" t="s">
        <v>196</v>
      </c>
      <c r="C86" s="26" t="s">
        <v>197</v>
      </c>
      <c r="D86" s="28">
        <f>D27+D26</f>
        <v>150</v>
      </c>
      <c r="E86" s="28" t="s">
        <v>19</v>
      </c>
      <c r="F86" s="29"/>
      <c r="G86" s="29"/>
      <c r="H86" s="30">
        <f t="shared" si="6"/>
        <v>0</v>
      </c>
      <c r="I86" s="30">
        <f t="shared" si="7"/>
        <v>0</v>
      </c>
      <c r="J86" s="30">
        <f t="shared" si="8"/>
        <v>0</v>
      </c>
    </row>
    <row r="87" spans="1:10" ht="45" customHeight="1">
      <c r="A87" s="56" t="s">
        <v>186</v>
      </c>
      <c r="B87" s="25" t="s">
        <v>34</v>
      </c>
      <c r="C87" s="26" t="s">
        <v>198</v>
      </c>
      <c r="D87" s="33">
        <v>6</v>
      </c>
      <c r="E87" s="28" t="s">
        <v>27</v>
      </c>
      <c r="F87" s="29"/>
      <c r="G87" s="29"/>
      <c r="H87" s="30">
        <f t="shared" si="6"/>
        <v>0</v>
      </c>
      <c r="I87" s="30">
        <f t="shared" si="7"/>
        <v>0</v>
      </c>
      <c r="J87" s="30">
        <f t="shared" si="8"/>
        <v>0</v>
      </c>
    </row>
    <row r="88" spans="1:10" ht="45" customHeight="1">
      <c r="A88" s="25" t="s">
        <v>187</v>
      </c>
      <c r="B88" s="25" t="s">
        <v>25</v>
      </c>
      <c r="C88" s="26" t="s">
        <v>199</v>
      </c>
      <c r="D88" s="33">
        <v>8</v>
      </c>
      <c r="E88" s="28" t="s">
        <v>27</v>
      </c>
      <c r="F88" s="29"/>
      <c r="G88" s="29"/>
      <c r="H88" s="30">
        <f t="shared" si="6"/>
        <v>0</v>
      </c>
      <c r="I88" s="30">
        <f t="shared" si="7"/>
        <v>0</v>
      </c>
      <c r="J88" s="30">
        <f t="shared" si="8"/>
        <v>0</v>
      </c>
    </row>
    <row r="89" spans="1:10" ht="60.75" customHeight="1">
      <c r="A89" s="56" t="s">
        <v>190</v>
      </c>
      <c r="B89" s="25" t="s">
        <v>65</v>
      </c>
      <c r="C89" s="26" t="s">
        <v>200</v>
      </c>
      <c r="D89" s="33">
        <f>(37.11-0.96-11*0.1)*2*10.3</f>
        <v>722.03</v>
      </c>
      <c r="E89" s="28" t="s">
        <v>19</v>
      </c>
      <c r="F89" s="29"/>
      <c r="G89" s="29"/>
      <c r="H89" s="30">
        <f t="shared" si="6"/>
        <v>0</v>
      </c>
      <c r="I89" s="30">
        <f t="shared" si="7"/>
        <v>0</v>
      </c>
      <c r="J89" s="30">
        <f t="shared" si="8"/>
        <v>0</v>
      </c>
    </row>
    <row r="90" spans="1:10" ht="45" customHeight="1">
      <c r="A90" s="25" t="s">
        <v>192</v>
      </c>
      <c r="B90" s="25" t="s">
        <v>21</v>
      </c>
      <c r="C90" s="26" t="s">
        <v>201</v>
      </c>
      <c r="D90" s="33">
        <v>415</v>
      </c>
      <c r="E90" s="28" t="s">
        <v>19</v>
      </c>
      <c r="F90" s="29"/>
      <c r="G90" s="29"/>
      <c r="H90" s="30">
        <f t="shared" si="6"/>
        <v>0</v>
      </c>
      <c r="I90" s="30">
        <f t="shared" si="7"/>
        <v>0</v>
      </c>
      <c r="J90" s="30">
        <f t="shared" si="8"/>
        <v>0</v>
      </c>
    </row>
    <row r="91" spans="1:10">
      <c r="A91" s="35"/>
      <c r="B91" s="35"/>
      <c r="C91" s="36"/>
      <c r="D91" s="37"/>
      <c r="E91" s="37"/>
      <c r="F91" s="38"/>
      <c r="G91" s="38"/>
      <c r="H91" s="142" t="s">
        <v>12</v>
      </c>
      <c r="I91" s="142" t="s">
        <v>13</v>
      </c>
      <c r="J91" s="142" t="s">
        <v>14</v>
      </c>
    </row>
    <row r="92" spans="1:10" ht="35">
      <c r="A92" s="39"/>
      <c r="B92" s="39"/>
      <c r="C92" s="40" t="s">
        <v>202</v>
      </c>
      <c r="D92" s="182"/>
      <c r="E92" s="182"/>
      <c r="F92" s="183"/>
      <c r="G92" s="183"/>
      <c r="H92" s="141">
        <f>H28+H7</f>
        <v>0</v>
      </c>
      <c r="I92" s="141">
        <f>I28+I7</f>
        <v>0</v>
      </c>
      <c r="J92" s="141">
        <f>ROUND(J28+J7,0)</f>
        <v>0</v>
      </c>
    </row>
    <row r="93" spans="1:10">
      <c r="A93" s="35"/>
      <c r="B93" s="35"/>
      <c r="C93" s="36"/>
      <c r="D93" s="37"/>
      <c r="E93" s="37"/>
      <c r="F93" s="38"/>
      <c r="G93" s="38"/>
      <c r="H93" s="38"/>
      <c r="I93" s="38"/>
      <c r="J93" s="38"/>
    </row>
    <row r="94" spans="1:10" ht="35">
      <c r="A94" s="39"/>
      <c r="B94" s="39"/>
      <c r="C94" s="40" t="s">
        <v>203</v>
      </c>
      <c r="D94" s="182"/>
      <c r="E94" s="182"/>
      <c r="F94" s="183"/>
      <c r="G94" s="183"/>
      <c r="H94" s="42">
        <f t="shared" ref="H94:I94" si="21">H92</f>
        <v>0</v>
      </c>
      <c r="I94" s="42">
        <f t="shared" si="21"/>
        <v>0</v>
      </c>
      <c r="J94" s="42">
        <f>ROUND(J92,0)</f>
        <v>0</v>
      </c>
    </row>
    <row r="95" spans="1:10">
      <c r="A95" s="35"/>
      <c r="B95" s="35"/>
      <c r="C95" s="36"/>
      <c r="D95" s="37"/>
      <c r="E95" s="37"/>
      <c r="F95" s="38"/>
      <c r="G95" s="38"/>
      <c r="H95" s="38"/>
      <c r="I95" s="38"/>
      <c r="J95" s="38"/>
    </row>
    <row r="96" spans="1:10" ht="36" customHeight="1">
      <c r="A96" s="39"/>
      <c r="B96" s="39"/>
      <c r="C96" s="40" t="s">
        <v>204</v>
      </c>
      <c r="D96" s="182"/>
      <c r="E96" s="182"/>
      <c r="F96" s="183"/>
      <c r="G96" s="183"/>
      <c r="H96" s="41"/>
      <c r="I96" s="41"/>
      <c r="J96" s="42">
        <f>ROUND(J94*0.27,0)</f>
        <v>0</v>
      </c>
    </row>
    <row r="97" spans="1:11">
      <c r="A97" s="35"/>
      <c r="B97" s="35"/>
      <c r="C97" s="36"/>
      <c r="D97" s="37"/>
      <c r="E97" s="37"/>
      <c r="F97" s="38"/>
      <c r="G97" s="38"/>
      <c r="H97" s="38"/>
      <c r="I97" s="38"/>
      <c r="J97" s="38"/>
    </row>
    <row r="98" spans="1:11" ht="35">
      <c r="A98" s="39"/>
      <c r="B98" s="39"/>
      <c r="C98" s="40" t="s">
        <v>205</v>
      </c>
      <c r="D98" s="182"/>
      <c r="E98" s="182"/>
      <c r="F98" s="183"/>
      <c r="G98" s="183"/>
      <c r="H98" s="41"/>
      <c r="I98" s="41"/>
      <c r="J98" s="42">
        <f>ROUND(J96+J92,0)</f>
        <v>0</v>
      </c>
      <c r="K98" s="10"/>
    </row>
    <row r="99" spans="1:11">
      <c r="A99" s="35"/>
      <c r="B99" s="35"/>
      <c r="C99" s="36"/>
      <c r="D99" s="37"/>
      <c r="E99" s="37"/>
      <c r="F99" s="38"/>
      <c r="G99" s="38"/>
      <c r="H99" s="38"/>
      <c r="I99" s="38"/>
      <c r="J99" s="38"/>
      <c r="K99" s="11"/>
    </row>
  </sheetData>
  <mergeCells count="12">
    <mergeCell ref="D98:E98"/>
    <mergeCell ref="F98:G98"/>
    <mergeCell ref="D94:E94"/>
    <mergeCell ref="F94:G94"/>
    <mergeCell ref="D96:E96"/>
    <mergeCell ref="F96:G96"/>
    <mergeCell ref="F2:G2"/>
    <mergeCell ref="D4:E4"/>
    <mergeCell ref="F4:G4"/>
    <mergeCell ref="H4:I4"/>
    <mergeCell ref="D92:E92"/>
    <mergeCell ref="F92:G92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rowBreaks count="2" manualBreakCount="2">
    <brk id="27" max="16383" man="1"/>
    <brk id="7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D32B7-FEC8-4A06-8D3A-2AC6A9C7ED3E}">
  <dimension ref="A1:N305"/>
  <sheetViews>
    <sheetView view="pageBreakPreview" topLeftCell="A94" zoomScale="60" zoomScaleNormal="100" workbookViewId="0">
      <selection activeCell="L23" sqref="L23"/>
    </sheetView>
  </sheetViews>
  <sheetFormatPr defaultRowHeight="25" customHeight="1"/>
  <cols>
    <col min="1" max="1" width="14.7265625" style="83" customWidth="1"/>
    <col min="2" max="2" width="27.54296875" style="83" customWidth="1"/>
    <col min="3" max="3" width="25.54296875" style="83" customWidth="1"/>
    <col min="4" max="4" width="13.7265625" style="83" customWidth="1"/>
    <col min="5" max="5" width="17.1796875" style="83" customWidth="1"/>
    <col min="6" max="6" width="4" style="83" customWidth="1"/>
    <col min="7" max="7" width="13.26953125" style="83" customWidth="1"/>
    <col min="8" max="8" width="11" style="83" customWidth="1"/>
    <col min="9" max="9" width="13.08984375" style="83" customWidth="1"/>
    <col min="10" max="10" width="17.36328125" style="83" customWidth="1"/>
    <col min="11" max="16384" width="8.7265625" style="83"/>
  </cols>
  <sheetData>
    <row r="1" spans="1:10" ht="25" customHeight="1">
      <c r="A1" s="110"/>
      <c r="B1" s="100"/>
      <c r="C1" s="100"/>
      <c r="D1" s="100"/>
      <c r="E1" s="100"/>
      <c r="F1" s="100"/>
      <c r="G1" s="100"/>
      <c r="H1" s="100"/>
      <c r="I1" s="100"/>
      <c r="J1" s="111"/>
    </row>
    <row r="2" spans="1:10" ht="70" customHeight="1">
      <c r="A2" s="80"/>
      <c r="B2" s="187" t="s">
        <v>353</v>
      </c>
      <c r="C2" s="187"/>
      <c r="D2" s="187"/>
      <c r="E2" s="187"/>
      <c r="F2" s="187"/>
      <c r="G2" s="187"/>
      <c r="H2" s="81"/>
      <c r="I2" s="81"/>
      <c r="J2" s="82"/>
    </row>
    <row r="3" spans="1:10" ht="20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</row>
    <row r="4" spans="1:10" s="84" customFormat="1" ht="50.5" customHeight="1">
      <c r="A4" s="115" t="s">
        <v>206</v>
      </c>
      <c r="B4" s="115" t="s">
        <v>207</v>
      </c>
      <c r="C4" s="115" t="s">
        <v>208</v>
      </c>
      <c r="D4" s="115" t="s">
        <v>209</v>
      </c>
      <c r="E4" s="115" t="s">
        <v>210</v>
      </c>
      <c r="F4" s="115"/>
      <c r="G4" s="115" t="s">
        <v>211</v>
      </c>
      <c r="H4" s="115" t="s">
        <v>212</v>
      </c>
      <c r="I4" s="115" t="s">
        <v>213</v>
      </c>
      <c r="J4" s="115" t="s">
        <v>214</v>
      </c>
    </row>
    <row r="5" spans="1:10" s="84" customFormat="1" ht="24" customHeight="1">
      <c r="A5" s="112"/>
      <c r="B5" s="113"/>
      <c r="C5" s="113"/>
      <c r="D5" s="113"/>
      <c r="E5" s="113"/>
      <c r="F5" s="113"/>
      <c r="G5" s="113"/>
      <c r="H5" s="113"/>
      <c r="I5" s="113"/>
      <c r="J5" s="114"/>
    </row>
    <row r="6" spans="1:10" ht="25" customHeight="1">
      <c r="A6" s="85"/>
      <c r="B6" s="86"/>
      <c r="C6" s="86"/>
      <c r="G6" s="87"/>
      <c r="J6" s="88"/>
    </row>
    <row r="7" spans="1:10" ht="25" customHeight="1">
      <c r="A7" s="85" t="s">
        <v>215</v>
      </c>
      <c r="G7" s="87"/>
      <c r="J7" s="88"/>
    </row>
    <row r="8" spans="1:10" ht="25" customHeight="1">
      <c r="A8" s="89"/>
      <c r="C8" s="90" t="s">
        <v>216</v>
      </c>
      <c r="G8" s="87"/>
      <c r="J8" s="88"/>
    </row>
    <row r="9" spans="1:10" ht="25" customHeight="1">
      <c r="A9" s="89"/>
      <c r="C9" s="90" t="s">
        <v>217</v>
      </c>
      <c r="G9" s="87"/>
      <c r="J9" s="88"/>
    </row>
    <row r="10" spans="1:10" ht="25" customHeight="1">
      <c r="A10" s="91">
        <v>1</v>
      </c>
      <c r="B10" s="92" t="s">
        <v>218</v>
      </c>
      <c r="C10" s="90" t="s">
        <v>219</v>
      </c>
      <c r="D10" s="93">
        <v>1</v>
      </c>
      <c r="E10" s="94" t="s">
        <v>27</v>
      </c>
      <c r="F10" s="95" t="s">
        <v>220</v>
      </c>
      <c r="G10" s="96">
        <v>0</v>
      </c>
      <c r="H10" s="93">
        <f>D10*G10</f>
        <v>0</v>
      </c>
      <c r="J10" s="88"/>
    </row>
    <row r="11" spans="1:10" ht="25" customHeight="1">
      <c r="A11" s="89"/>
      <c r="F11" s="95" t="s">
        <v>221</v>
      </c>
      <c r="G11" s="96">
        <v>0</v>
      </c>
      <c r="I11" s="93">
        <f>D10*G11</f>
        <v>0</v>
      </c>
      <c r="J11" s="88"/>
    </row>
    <row r="12" spans="1:10" ht="25" customHeight="1">
      <c r="A12" s="89"/>
      <c r="F12" s="95" t="s">
        <v>222</v>
      </c>
      <c r="G12" s="96">
        <v>0</v>
      </c>
      <c r="J12" s="97">
        <f>D10*G12</f>
        <v>0</v>
      </c>
    </row>
    <row r="13" spans="1:10" ht="25" customHeight="1">
      <c r="A13" s="89"/>
      <c r="G13" s="87"/>
      <c r="J13" s="88"/>
    </row>
    <row r="14" spans="1:10" ht="25" customHeight="1">
      <c r="A14" s="89"/>
      <c r="G14" s="87"/>
      <c r="J14" s="88"/>
    </row>
    <row r="15" spans="1:10" ht="25" customHeight="1">
      <c r="A15" s="89"/>
      <c r="C15" s="90" t="s">
        <v>223</v>
      </c>
      <c r="G15" s="87"/>
      <c r="J15" s="88"/>
    </row>
    <row r="16" spans="1:10" ht="25" customHeight="1">
      <c r="A16" s="89"/>
      <c r="C16" s="90" t="s">
        <v>224</v>
      </c>
      <c r="G16" s="87"/>
      <c r="J16" s="88"/>
    </row>
    <row r="17" spans="1:10" ht="25" customHeight="1">
      <c r="A17" s="89"/>
      <c r="C17" s="90" t="s">
        <v>225</v>
      </c>
      <c r="G17" s="87"/>
      <c r="J17" s="88"/>
    </row>
    <row r="18" spans="1:10" ht="25" customHeight="1">
      <c r="A18" s="89"/>
      <c r="C18" s="90" t="s">
        <v>226</v>
      </c>
      <c r="G18" s="87"/>
      <c r="J18" s="88"/>
    </row>
    <row r="19" spans="1:10" ht="25" customHeight="1">
      <c r="A19" s="91">
        <v>2</v>
      </c>
      <c r="B19" s="92" t="s">
        <v>227</v>
      </c>
      <c r="C19" s="90" t="s">
        <v>228</v>
      </c>
      <c r="D19" s="93">
        <v>1</v>
      </c>
      <c r="E19" s="94" t="s">
        <v>27</v>
      </c>
      <c r="F19" s="95" t="s">
        <v>220</v>
      </c>
      <c r="G19" s="96">
        <v>0</v>
      </c>
      <c r="H19" s="93">
        <f>D19*G19</f>
        <v>0</v>
      </c>
      <c r="J19" s="88"/>
    </row>
    <row r="20" spans="1:10" ht="25" customHeight="1">
      <c r="A20" s="89"/>
      <c r="F20" s="95" t="s">
        <v>221</v>
      </c>
      <c r="G20" s="96">
        <v>0</v>
      </c>
      <c r="I20" s="93">
        <f>D19*G20</f>
        <v>0</v>
      </c>
      <c r="J20" s="88"/>
    </row>
    <row r="21" spans="1:10" ht="25" customHeight="1">
      <c r="A21" s="89"/>
      <c r="F21" s="95" t="s">
        <v>222</v>
      </c>
      <c r="G21" s="96">
        <v>0</v>
      </c>
      <c r="J21" s="97">
        <f>D19*G21</f>
        <v>0</v>
      </c>
    </row>
    <row r="22" spans="1:10" ht="25" customHeight="1">
      <c r="A22" s="89"/>
      <c r="G22" s="87"/>
      <c r="J22" s="88"/>
    </row>
    <row r="23" spans="1:10" ht="25" customHeight="1">
      <c r="A23" s="89"/>
      <c r="G23" s="87"/>
      <c r="J23" s="88"/>
    </row>
    <row r="24" spans="1:10" ht="25" customHeight="1">
      <c r="A24" s="89"/>
      <c r="C24" s="90" t="s">
        <v>229</v>
      </c>
      <c r="G24" s="87"/>
      <c r="J24" s="88"/>
    </row>
    <row r="25" spans="1:10" ht="25" customHeight="1">
      <c r="A25" s="89"/>
      <c r="C25" s="90" t="s">
        <v>230</v>
      </c>
      <c r="G25" s="87"/>
      <c r="J25" s="88"/>
    </row>
    <row r="26" spans="1:10" ht="25" customHeight="1">
      <c r="A26" s="91">
        <v>3</v>
      </c>
      <c r="B26" s="92" t="s">
        <v>231</v>
      </c>
      <c r="C26" s="90" t="s">
        <v>232</v>
      </c>
      <c r="D26" s="93">
        <v>60</v>
      </c>
      <c r="E26" s="94" t="s">
        <v>23</v>
      </c>
      <c r="F26" s="95" t="s">
        <v>220</v>
      </c>
      <c r="G26" s="96">
        <v>0</v>
      </c>
      <c r="H26" s="93">
        <f>D26*G26</f>
        <v>0</v>
      </c>
      <c r="J26" s="88"/>
    </row>
    <row r="27" spans="1:10" ht="25" customHeight="1">
      <c r="A27" s="89"/>
      <c r="F27" s="95" t="s">
        <v>221</v>
      </c>
      <c r="G27" s="96">
        <v>0</v>
      </c>
      <c r="I27" s="93">
        <f>D26*G27</f>
        <v>0</v>
      </c>
      <c r="J27" s="88"/>
    </row>
    <row r="28" spans="1:10" ht="25" customHeight="1">
      <c r="A28" s="89"/>
      <c r="F28" s="95" t="s">
        <v>222</v>
      </c>
      <c r="G28" s="96">
        <v>0</v>
      </c>
      <c r="J28" s="97">
        <f>D26*G28</f>
        <v>0</v>
      </c>
    </row>
    <row r="29" spans="1:10" ht="25" customHeight="1">
      <c r="A29" s="89"/>
      <c r="G29" s="87"/>
      <c r="J29" s="88"/>
    </row>
    <row r="30" spans="1:10" ht="25" customHeight="1">
      <c r="A30" s="89"/>
      <c r="G30" s="87"/>
      <c r="J30" s="88"/>
    </row>
    <row r="31" spans="1:10" ht="25" customHeight="1">
      <c r="A31" s="89"/>
      <c r="C31" s="90" t="s">
        <v>229</v>
      </c>
      <c r="G31" s="87"/>
      <c r="J31" s="88"/>
    </row>
    <row r="32" spans="1:10" ht="25" customHeight="1">
      <c r="A32" s="89"/>
      <c r="C32" s="90" t="s">
        <v>230</v>
      </c>
      <c r="G32" s="87"/>
      <c r="J32" s="88"/>
    </row>
    <row r="33" spans="1:10" ht="25" customHeight="1">
      <c r="A33" s="91">
        <v>4</v>
      </c>
      <c r="B33" s="92" t="s">
        <v>233</v>
      </c>
      <c r="C33" s="90" t="s">
        <v>234</v>
      </c>
      <c r="D33" s="93">
        <v>30</v>
      </c>
      <c r="E33" s="94" t="s">
        <v>23</v>
      </c>
      <c r="F33" s="95" t="s">
        <v>220</v>
      </c>
      <c r="G33" s="96">
        <v>0</v>
      </c>
      <c r="H33" s="93">
        <f>D33*G33</f>
        <v>0</v>
      </c>
      <c r="J33" s="88"/>
    </row>
    <row r="34" spans="1:10" ht="25" customHeight="1">
      <c r="A34" s="89"/>
      <c r="F34" s="95" t="s">
        <v>221</v>
      </c>
      <c r="G34" s="96">
        <v>0</v>
      </c>
      <c r="I34" s="93">
        <f>D33*G34</f>
        <v>0</v>
      </c>
      <c r="J34" s="88"/>
    </row>
    <row r="35" spans="1:10" ht="25" customHeight="1">
      <c r="A35" s="89"/>
      <c r="F35" s="95" t="s">
        <v>222</v>
      </c>
      <c r="G35" s="96">
        <v>0</v>
      </c>
      <c r="J35" s="97">
        <f>D33*G35</f>
        <v>0</v>
      </c>
    </row>
    <row r="36" spans="1:10" ht="25" customHeight="1">
      <c r="A36" s="89"/>
      <c r="G36" s="87"/>
      <c r="J36" s="88"/>
    </row>
    <row r="37" spans="1:10" ht="25" customHeight="1">
      <c r="A37" s="89"/>
      <c r="G37" s="87"/>
      <c r="J37" s="88"/>
    </row>
    <row r="38" spans="1:10" ht="25" customHeight="1">
      <c r="A38" s="89"/>
      <c r="C38" s="90" t="s">
        <v>229</v>
      </c>
      <c r="G38" s="87"/>
      <c r="J38" s="88"/>
    </row>
    <row r="39" spans="1:10" ht="25" customHeight="1">
      <c r="A39" s="89"/>
      <c r="C39" s="90" t="s">
        <v>230</v>
      </c>
      <c r="G39" s="87"/>
      <c r="J39" s="88"/>
    </row>
    <row r="40" spans="1:10" ht="25" customHeight="1">
      <c r="A40" s="91">
        <v>5</v>
      </c>
      <c r="B40" s="92" t="s">
        <v>235</v>
      </c>
      <c r="C40" s="90" t="s">
        <v>236</v>
      </c>
      <c r="D40" s="93">
        <v>20</v>
      </c>
      <c r="E40" s="94" t="s">
        <v>23</v>
      </c>
      <c r="F40" s="95" t="s">
        <v>220</v>
      </c>
      <c r="G40" s="96">
        <v>0</v>
      </c>
      <c r="H40" s="93">
        <f>D40*G40</f>
        <v>0</v>
      </c>
      <c r="J40" s="88"/>
    </row>
    <row r="41" spans="1:10" ht="25" customHeight="1">
      <c r="A41" s="89"/>
      <c r="F41" s="95" t="s">
        <v>221</v>
      </c>
      <c r="G41" s="96">
        <v>0</v>
      </c>
      <c r="I41" s="93">
        <f>D40*G41</f>
        <v>0</v>
      </c>
      <c r="J41" s="88"/>
    </row>
    <row r="42" spans="1:10" ht="25" customHeight="1">
      <c r="A42" s="89"/>
      <c r="F42" s="95" t="s">
        <v>222</v>
      </c>
      <c r="G42" s="96">
        <v>0</v>
      </c>
      <c r="J42" s="97">
        <f>D40*G42</f>
        <v>0</v>
      </c>
    </row>
    <row r="43" spans="1:10" ht="25" customHeight="1">
      <c r="A43" s="89"/>
      <c r="G43" s="87"/>
      <c r="J43" s="88"/>
    </row>
    <row r="44" spans="1:10" ht="25" customHeight="1">
      <c r="A44" s="89"/>
      <c r="G44" s="87"/>
      <c r="J44" s="88"/>
    </row>
    <row r="45" spans="1:10" ht="25" customHeight="1">
      <c r="A45" s="89"/>
      <c r="C45" s="90" t="s">
        <v>237</v>
      </c>
      <c r="G45" s="87"/>
      <c r="J45" s="88"/>
    </row>
    <row r="46" spans="1:10" ht="25" customHeight="1">
      <c r="A46" s="91">
        <v>6</v>
      </c>
      <c r="B46" s="92" t="s">
        <v>238</v>
      </c>
      <c r="C46" s="90" t="s">
        <v>239</v>
      </c>
      <c r="D46" s="93">
        <v>10</v>
      </c>
      <c r="E46" s="94" t="s">
        <v>27</v>
      </c>
      <c r="F46" s="95" t="s">
        <v>220</v>
      </c>
      <c r="G46" s="96">
        <v>0</v>
      </c>
      <c r="H46" s="93">
        <f>D46*G46</f>
        <v>0</v>
      </c>
      <c r="J46" s="88"/>
    </row>
    <row r="47" spans="1:10" ht="25" customHeight="1">
      <c r="A47" s="89"/>
      <c r="F47" s="95" t="s">
        <v>221</v>
      </c>
      <c r="G47" s="96">
        <v>0</v>
      </c>
      <c r="I47" s="93">
        <f>D46*G47</f>
        <v>0</v>
      </c>
      <c r="J47" s="88"/>
    </row>
    <row r="48" spans="1:10" ht="25" customHeight="1">
      <c r="A48" s="89"/>
      <c r="F48" s="95" t="s">
        <v>222</v>
      </c>
      <c r="G48" s="96">
        <v>0</v>
      </c>
      <c r="J48" s="97">
        <f>D46*G48</f>
        <v>0</v>
      </c>
    </row>
    <row r="49" spans="1:10" ht="25" customHeight="1">
      <c r="A49" s="89"/>
      <c r="G49" s="87"/>
      <c r="J49" s="88"/>
    </row>
    <row r="50" spans="1:10" ht="25" customHeight="1">
      <c r="A50" s="89"/>
      <c r="G50" s="87"/>
      <c r="J50" s="88"/>
    </row>
    <row r="51" spans="1:10" ht="25" customHeight="1">
      <c r="A51" s="89"/>
      <c r="C51" s="90" t="s">
        <v>237</v>
      </c>
      <c r="G51" s="87"/>
      <c r="J51" s="88"/>
    </row>
    <row r="52" spans="1:10" ht="25" customHeight="1">
      <c r="A52" s="91">
        <v>7</v>
      </c>
      <c r="B52" s="92" t="s">
        <v>240</v>
      </c>
      <c r="C52" s="90" t="s">
        <v>241</v>
      </c>
      <c r="D52" s="93">
        <v>4</v>
      </c>
      <c r="E52" s="94" t="s">
        <v>27</v>
      </c>
      <c r="F52" s="95" t="s">
        <v>220</v>
      </c>
      <c r="G52" s="96">
        <v>0</v>
      </c>
      <c r="H52" s="93">
        <f>D52*G52</f>
        <v>0</v>
      </c>
      <c r="J52" s="88"/>
    </row>
    <row r="53" spans="1:10" ht="25" customHeight="1">
      <c r="A53" s="89"/>
      <c r="F53" s="95" t="s">
        <v>221</v>
      </c>
      <c r="G53" s="96">
        <v>0</v>
      </c>
      <c r="I53" s="93">
        <f>D52*G53</f>
        <v>0</v>
      </c>
      <c r="J53" s="88"/>
    </row>
    <row r="54" spans="1:10" ht="25" customHeight="1">
      <c r="A54" s="89"/>
      <c r="F54" s="95" t="s">
        <v>222</v>
      </c>
      <c r="G54" s="96">
        <v>0</v>
      </c>
      <c r="J54" s="97">
        <f>D52*G54</f>
        <v>0</v>
      </c>
    </row>
    <row r="55" spans="1:10" ht="25" customHeight="1">
      <c r="A55" s="89"/>
      <c r="G55" s="87"/>
      <c r="J55" s="88"/>
    </row>
    <row r="56" spans="1:10" ht="25" customHeight="1">
      <c r="A56" s="89"/>
      <c r="G56" s="87"/>
      <c r="J56" s="88"/>
    </row>
    <row r="57" spans="1:10" ht="25" customHeight="1">
      <c r="A57" s="89"/>
      <c r="C57" s="90" t="s">
        <v>242</v>
      </c>
      <c r="G57" s="87"/>
      <c r="J57" s="88"/>
    </row>
    <row r="58" spans="1:10" ht="25" customHeight="1">
      <c r="A58" s="91">
        <v>8</v>
      </c>
      <c r="B58" s="92" t="s">
        <v>243</v>
      </c>
      <c r="C58" s="90"/>
      <c r="D58" s="93">
        <v>1.4</v>
      </c>
      <c r="E58" s="94" t="s">
        <v>244</v>
      </c>
      <c r="F58" s="95" t="s">
        <v>220</v>
      </c>
      <c r="G58" s="96">
        <v>0</v>
      </c>
      <c r="H58" s="93">
        <f>D58*G58</f>
        <v>0</v>
      </c>
      <c r="J58" s="88"/>
    </row>
    <row r="59" spans="1:10" ht="25" customHeight="1">
      <c r="A59" s="89"/>
      <c r="F59" s="95" t="s">
        <v>221</v>
      </c>
      <c r="G59" s="96">
        <v>0</v>
      </c>
      <c r="I59" s="93">
        <f>D58*G59</f>
        <v>0</v>
      </c>
      <c r="J59" s="88"/>
    </row>
    <row r="60" spans="1:10" ht="25" customHeight="1">
      <c r="A60" s="89"/>
      <c r="F60" s="95" t="s">
        <v>222</v>
      </c>
      <c r="G60" s="96">
        <v>0</v>
      </c>
      <c r="J60" s="97">
        <f>D58*G60</f>
        <v>0</v>
      </c>
    </row>
    <row r="61" spans="1:10" ht="25" customHeight="1">
      <c r="A61" s="89"/>
      <c r="G61" s="87"/>
      <c r="J61" s="88"/>
    </row>
    <row r="62" spans="1:10" ht="25" customHeight="1">
      <c r="A62" s="89"/>
      <c r="G62" s="87"/>
      <c r="J62" s="88"/>
    </row>
    <row r="63" spans="1:10" ht="25" customHeight="1">
      <c r="A63" s="89"/>
      <c r="C63" s="90" t="s">
        <v>245</v>
      </c>
      <c r="G63" s="87"/>
      <c r="J63" s="88"/>
    </row>
    <row r="64" spans="1:10" ht="25" customHeight="1">
      <c r="A64" s="89"/>
      <c r="C64" s="90" t="s">
        <v>246</v>
      </c>
      <c r="G64" s="87"/>
      <c r="J64" s="88"/>
    </row>
    <row r="65" spans="1:10" ht="25" customHeight="1">
      <c r="A65" s="91">
        <v>9</v>
      </c>
      <c r="B65" s="92" t="s">
        <v>247</v>
      </c>
      <c r="C65" s="90" t="s">
        <v>248</v>
      </c>
      <c r="D65" s="93">
        <v>1</v>
      </c>
      <c r="E65" s="94" t="s">
        <v>27</v>
      </c>
      <c r="F65" s="95" t="s">
        <v>220</v>
      </c>
      <c r="G65" s="96">
        <v>0</v>
      </c>
      <c r="H65" s="93">
        <f>D65*G65</f>
        <v>0</v>
      </c>
      <c r="J65" s="88"/>
    </row>
    <row r="66" spans="1:10" ht="25" customHeight="1">
      <c r="A66" s="89"/>
      <c r="F66" s="95" t="s">
        <v>221</v>
      </c>
      <c r="G66" s="96">
        <v>0</v>
      </c>
      <c r="I66" s="93">
        <f>D65*G66</f>
        <v>0</v>
      </c>
      <c r="J66" s="88"/>
    </row>
    <row r="67" spans="1:10" ht="25" customHeight="1">
      <c r="A67" s="89"/>
      <c r="F67" s="95" t="s">
        <v>222</v>
      </c>
      <c r="G67" s="96">
        <v>0</v>
      </c>
      <c r="J67" s="97">
        <f>D65*G67</f>
        <v>0</v>
      </c>
    </row>
    <row r="68" spans="1:10" ht="25" customHeight="1">
      <c r="A68" s="89"/>
      <c r="G68" s="87"/>
      <c r="J68" s="88"/>
    </row>
    <row r="69" spans="1:10" ht="25" customHeight="1">
      <c r="A69" s="89"/>
      <c r="G69" s="87"/>
      <c r="J69" s="88"/>
    </row>
    <row r="70" spans="1:10" ht="25" customHeight="1">
      <c r="A70" s="89"/>
      <c r="C70" s="90" t="s">
        <v>229</v>
      </c>
      <c r="G70" s="87"/>
      <c r="J70" s="88"/>
    </row>
    <row r="71" spans="1:10" ht="25" customHeight="1">
      <c r="A71" s="89"/>
      <c r="C71" s="90" t="s">
        <v>230</v>
      </c>
      <c r="G71" s="87"/>
      <c r="J71" s="88"/>
    </row>
    <row r="72" spans="1:10" ht="25" customHeight="1">
      <c r="A72" s="91">
        <v>10</v>
      </c>
      <c r="B72" s="92" t="s">
        <v>231</v>
      </c>
      <c r="C72" s="90" t="s">
        <v>232</v>
      </c>
      <c r="D72" s="98">
        <v>446</v>
      </c>
      <c r="E72" s="94" t="s">
        <v>23</v>
      </c>
      <c r="F72" s="95" t="s">
        <v>220</v>
      </c>
      <c r="G72" s="96">
        <v>0</v>
      </c>
      <c r="H72" s="93">
        <f>D72*G72</f>
        <v>0</v>
      </c>
      <c r="J72" s="88"/>
    </row>
    <row r="73" spans="1:10" ht="25" customHeight="1">
      <c r="A73" s="89"/>
      <c r="F73" s="95" t="s">
        <v>221</v>
      </c>
      <c r="G73" s="96">
        <v>0</v>
      </c>
      <c r="I73" s="93">
        <f>D72*G73</f>
        <v>0</v>
      </c>
      <c r="J73" s="88"/>
    </row>
    <row r="74" spans="1:10" ht="25" customHeight="1">
      <c r="A74" s="89"/>
      <c r="F74" s="95" t="s">
        <v>222</v>
      </c>
      <c r="G74" s="96">
        <v>0</v>
      </c>
      <c r="J74" s="97">
        <f>D72*G74</f>
        <v>0</v>
      </c>
    </row>
    <row r="75" spans="1:10" ht="25" customHeight="1">
      <c r="A75" s="89"/>
      <c r="G75" s="87"/>
      <c r="J75" s="88"/>
    </row>
    <row r="76" spans="1:10" ht="25" customHeight="1">
      <c r="A76" s="89"/>
      <c r="G76" s="87"/>
      <c r="J76" s="88"/>
    </row>
    <row r="77" spans="1:10" ht="25" customHeight="1">
      <c r="A77" s="89"/>
      <c r="C77" s="90" t="s">
        <v>249</v>
      </c>
      <c r="G77" s="87"/>
      <c r="J77" s="88"/>
    </row>
    <row r="78" spans="1:10" ht="25" customHeight="1">
      <c r="A78" s="89"/>
      <c r="C78" s="90" t="s">
        <v>250</v>
      </c>
      <c r="G78" s="87"/>
      <c r="J78" s="88"/>
    </row>
    <row r="79" spans="1:10" ht="25" customHeight="1">
      <c r="A79" s="89"/>
      <c r="C79" s="90" t="s">
        <v>251</v>
      </c>
      <c r="G79" s="87"/>
      <c r="J79" s="88"/>
    </row>
    <row r="80" spans="1:10" ht="25" customHeight="1">
      <c r="A80" s="91">
        <v>11</v>
      </c>
      <c r="B80" s="92" t="s">
        <v>252</v>
      </c>
      <c r="C80" s="90" t="s">
        <v>253</v>
      </c>
      <c r="D80" s="93">
        <v>64</v>
      </c>
      <c r="E80" s="94" t="s">
        <v>27</v>
      </c>
      <c r="F80" s="95" t="s">
        <v>220</v>
      </c>
      <c r="G80" s="96">
        <v>0</v>
      </c>
      <c r="H80" s="93">
        <f>D80*G80</f>
        <v>0</v>
      </c>
      <c r="J80" s="88"/>
    </row>
    <row r="81" spans="1:10" ht="25" customHeight="1">
      <c r="A81" s="89"/>
      <c r="F81" s="95" t="s">
        <v>221</v>
      </c>
      <c r="G81" s="96">
        <v>0</v>
      </c>
      <c r="I81" s="93">
        <f>D80*G81</f>
        <v>0</v>
      </c>
      <c r="J81" s="88"/>
    </row>
    <row r="82" spans="1:10" ht="25" customHeight="1">
      <c r="A82" s="89"/>
      <c r="F82" s="95" t="s">
        <v>222</v>
      </c>
      <c r="G82" s="96">
        <v>0</v>
      </c>
      <c r="J82" s="97">
        <f>D80*G82</f>
        <v>0</v>
      </c>
    </row>
    <row r="83" spans="1:10" ht="25" customHeight="1">
      <c r="A83" s="89"/>
      <c r="G83" s="87"/>
      <c r="J83" s="88"/>
    </row>
    <row r="84" spans="1:10" ht="25" customHeight="1">
      <c r="A84" s="89"/>
      <c r="G84" s="87"/>
      <c r="J84" s="88"/>
    </row>
    <row r="85" spans="1:10" ht="25" customHeight="1">
      <c r="A85" s="89"/>
      <c r="C85" s="90" t="s">
        <v>249</v>
      </c>
      <c r="G85" s="87"/>
      <c r="J85" s="88"/>
    </row>
    <row r="86" spans="1:10" ht="25" customHeight="1">
      <c r="A86" s="89"/>
      <c r="C86" s="90" t="s">
        <v>250</v>
      </c>
      <c r="G86" s="87"/>
      <c r="J86" s="88"/>
    </row>
    <row r="87" spans="1:10" ht="25" customHeight="1">
      <c r="A87" s="89"/>
      <c r="C87" s="90" t="s">
        <v>251</v>
      </c>
      <c r="G87" s="87"/>
      <c r="J87" s="88"/>
    </row>
    <row r="88" spans="1:10" ht="25" customHeight="1">
      <c r="A88" s="91">
        <v>12</v>
      </c>
      <c r="B88" s="92" t="s">
        <v>254</v>
      </c>
      <c r="C88" s="90" t="s">
        <v>255</v>
      </c>
      <c r="D88" s="98">
        <v>382</v>
      </c>
      <c r="E88" s="94" t="s">
        <v>27</v>
      </c>
      <c r="F88" s="95" t="s">
        <v>220</v>
      </c>
      <c r="G88" s="96">
        <v>0</v>
      </c>
      <c r="H88" s="93">
        <f>D88*G88</f>
        <v>0</v>
      </c>
      <c r="J88" s="88"/>
    </row>
    <row r="89" spans="1:10" ht="25" customHeight="1">
      <c r="A89" s="89"/>
      <c r="F89" s="95" t="s">
        <v>221</v>
      </c>
      <c r="G89" s="96">
        <v>0</v>
      </c>
      <c r="I89" s="93">
        <f>D88*G89</f>
        <v>0</v>
      </c>
      <c r="J89" s="88"/>
    </row>
    <row r="90" spans="1:10" ht="25" customHeight="1">
      <c r="A90" s="89"/>
      <c r="F90" s="95" t="s">
        <v>222</v>
      </c>
      <c r="G90" s="96">
        <v>0</v>
      </c>
      <c r="J90" s="97">
        <f>D88*G90</f>
        <v>0</v>
      </c>
    </row>
    <row r="91" spans="1:10" ht="25" customHeight="1">
      <c r="A91" s="89"/>
      <c r="G91" s="87"/>
      <c r="J91" s="88"/>
    </row>
    <row r="92" spans="1:10" ht="25" customHeight="1">
      <c r="A92" s="89"/>
      <c r="G92" s="87"/>
      <c r="J92" s="88"/>
    </row>
    <row r="93" spans="1:10" ht="25" customHeight="1">
      <c r="A93" s="99"/>
      <c r="B93" s="100"/>
      <c r="C93" s="100"/>
      <c r="D93" s="100"/>
      <c r="E93" s="101" t="s">
        <v>350</v>
      </c>
      <c r="F93" s="100"/>
      <c r="G93" s="100"/>
      <c r="H93" s="102">
        <f>SUM(H10:H92)</f>
        <v>0</v>
      </c>
      <c r="I93" s="102">
        <f t="shared" ref="I93:J93" si="0">SUM(I10:I92)</f>
        <v>0</v>
      </c>
      <c r="J93" s="103">
        <f t="shared" si="0"/>
        <v>0</v>
      </c>
    </row>
    <row r="94" spans="1:10" ht="34.5" customHeight="1">
      <c r="A94" s="85" t="s">
        <v>256</v>
      </c>
      <c r="G94" s="87"/>
      <c r="J94" s="88"/>
    </row>
    <row r="95" spans="1:10" ht="25" customHeight="1">
      <c r="A95" s="89"/>
      <c r="G95" s="87"/>
      <c r="J95" s="88"/>
    </row>
    <row r="96" spans="1:10" ht="25" customHeight="1">
      <c r="A96" s="89"/>
      <c r="C96" s="90" t="s">
        <v>257</v>
      </c>
      <c r="G96" s="87"/>
      <c r="J96" s="88"/>
    </row>
    <row r="97" spans="1:10" ht="25" customHeight="1">
      <c r="A97" s="89"/>
      <c r="C97" s="90" t="s">
        <v>258</v>
      </c>
      <c r="G97" s="87"/>
      <c r="J97" s="88"/>
    </row>
    <row r="98" spans="1:10" ht="25" customHeight="1">
      <c r="A98" s="89"/>
      <c r="C98" s="90" t="s">
        <v>259</v>
      </c>
      <c r="G98" s="87"/>
      <c r="J98" s="88"/>
    </row>
    <row r="99" spans="1:10" ht="25" customHeight="1">
      <c r="A99" s="89"/>
      <c r="C99" s="90" t="s">
        <v>260</v>
      </c>
      <c r="G99" s="87"/>
      <c r="J99" s="88"/>
    </row>
    <row r="100" spans="1:10" ht="25" customHeight="1">
      <c r="A100" s="91">
        <v>1</v>
      </c>
      <c r="B100" s="92" t="s">
        <v>261</v>
      </c>
      <c r="C100" s="90" t="s">
        <v>262</v>
      </c>
      <c r="D100" s="93">
        <v>32</v>
      </c>
      <c r="E100" s="94" t="s">
        <v>27</v>
      </c>
      <c r="F100" s="95" t="s">
        <v>220</v>
      </c>
      <c r="G100" s="96">
        <v>0</v>
      </c>
      <c r="H100" s="93">
        <f>D100*G100</f>
        <v>0</v>
      </c>
      <c r="J100" s="88"/>
    </row>
    <row r="101" spans="1:10" ht="25" customHeight="1">
      <c r="A101" s="89"/>
      <c r="F101" s="95" t="s">
        <v>221</v>
      </c>
      <c r="G101" s="96">
        <v>0</v>
      </c>
      <c r="I101" s="93">
        <f>D100*G101</f>
        <v>0</v>
      </c>
      <c r="J101" s="88"/>
    </row>
    <row r="102" spans="1:10" ht="25" customHeight="1">
      <c r="A102" s="89"/>
      <c r="F102" s="95" t="s">
        <v>222</v>
      </c>
      <c r="G102" s="96">
        <v>0</v>
      </c>
      <c r="J102" s="97">
        <f>D100*G102</f>
        <v>0</v>
      </c>
    </row>
    <row r="103" spans="1:10" ht="25" customHeight="1">
      <c r="A103" s="89"/>
      <c r="G103" s="87"/>
      <c r="J103" s="88"/>
    </row>
    <row r="104" spans="1:10" ht="25" customHeight="1">
      <c r="A104" s="89"/>
      <c r="G104" s="87"/>
      <c r="J104" s="88"/>
    </row>
    <row r="105" spans="1:10" ht="25" customHeight="1">
      <c r="A105" s="89"/>
      <c r="C105" s="90" t="s">
        <v>257</v>
      </c>
      <c r="G105" s="87"/>
      <c r="J105" s="88"/>
    </row>
    <row r="106" spans="1:10" ht="25" customHeight="1">
      <c r="A106" s="89"/>
      <c r="C106" s="90" t="s">
        <v>258</v>
      </c>
      <c r="G106" s="87"/>
      <c r="J106" s="88"/>
    </row>
    <row r="107" spans="1:10" ht="25" customHeight="1">
      <c r="A107" s="89"/>
      <c r="C107" s="90" t="s">
        <v>259</v>
      </c>
      <c r="G107" s="87"/>
      <c r="J107" s="88"/>
    </row>
    <row r="108" spans="1:10" ht="25" customHeight="1">
      <c r="A108" s="89"/>
      <c r="C108" s="90" t="s">
        <v>260</v>
      </c>
      <c r="G108" s="87"/>
      <c r="J108" s="88"/>
    </row>
    <row r="109" spans="1:10" ht="25" customHeight="1">
      <c r="A109" s="91">
        <v>2</v>
      </c>
      <c r="B109" s="92" t="s">
        <v>263</v>
      </c>
      <c r="C109" s="90" t="s">
        <v>264</v>
      </c>
      <c r="D109" s="93">
        <v>36</v>
      </c>
      <c r="E109" s="94" t="s">
        <v>27</v>
      </c>
      <c r="F109" s="95" t="s">
        <v>220</v>
      </c>
      <c r="G109" s="96">
        <v>0</v>
      </c>
      <c r="H109" s="93">
        <f>D109*G109</f>
        <v>0</v>
      </c>
      <c r="J109" s="88"/>
    </row>
    <row r="110" spans="1:10" ht="25" customHeight="1">
      <c r="A110" s="89"/>
      <c r="F110" s="95" t="s">
        <v>221</v>
      </c>
      <c r="G110" s="96">
        <v>0</v>
      </c>
      <c r="I110" s="93">
        <f>D109*G110</f>
        <v>0</v>
      </c>
      <c r="J110" s="88"/>
    </row>
    <row r="111" spans="1:10" ht="25" customHeight="1">
      <c r="A111" s="89"/>
      <c r="F111" s="95" t="s">
        <v>222</v>
      </c>
      <c r="G111" s="96">
        <v>0</v>
      </c>
      <c r="J111" s="97">
        <f>D109*G111</f>
        <v>0</v>
      </c>
    </row>
    <row r="112" spans="1:10" ht="25" customHeight="1">
      <c r="A112" s="89"/>
      <c r="G112" s="87"/>
      <c r="J112" s="88"/>
    </row>
    <row r="113" spans="1:10" ht="25" customHeight="1">
      <c r="A113" s="89"/>
      <c r="G113" s="87"/>
      <c r="J113" s="88"/>
    </row>
    <row r="114" spans="1:10" ht="25" customHeight="1">
      <c r="A114" s="89"/>
      <c r="C114" s="90" t="s">
        <v>257</v>
      </c>
      <c r="G114" s="87"/>
      <c r="J114" s="88"/>
    </row>
    <row r="115" spans="1:10" ht="25" customHeight="1">
      <c r="A115" s="89"/>
      <c r="C115" s="90" t="s">
        <v>258</v>
      </c>
      <c r="G115" s="87"/>
      <c r="J115" s="88"/>
    </row>
    <row r="116" spans="1:10" ht="25" customHeight="1">
      <c r="A116" s="89"/>
      <c r="C116" s="90" t="s">
        <v>259</v>
      </c>
      <c r="G116" s="87"/>
      <c r="J116" s="88"/>
    </row>
    <row r="117" spans="1:10" ht="25" customHeight="1">
      <c r="A117" s="89"/>
      <c r="C117" s="90" t="s">
        <v>260</v>
      </c>
      <c r="G117" s="87"/>
      <c r="J117" s="88"/>
    </row>
    <row r="118" spans="1:10" ht="25" customHeight="1">
      <c r="A118" s="91">
        <v>3</v>
      </c>
      <c r="B118" s="92" t="s">
        <v>265</v>
      </c>
      <c r="C118" s="90" t="s">
        <v>266</v>
      </c>
      <c r="D118" s="93">
        <v>8</v>
      </c>
      <c r="E118" s="94" t="s">
        <v>27</v>
      </c>
      <c r="F118" s="95" t="s">
        <v>220</v>
      </c>
      <c r="G118" s="96">
        <v>0</v>
      </c>
      <c r="H118" s="93">
        <f>D118*G118</f>
        <v>0</v>
      </c>
      <c r="J118" s="88"/>
    </row>
    <row r="119" spans="1:10" ht="25" customHeight="1">
      <c r="A119" s="89"/>
      <c r="F119" s="95" t="s">
        <v>221</v>
      </c>
      <c r="G119" s="96">
        <v>0</v>
      </c>
      <c r="I119" s="93">
        <f>D118*G119</f>
        <v>0</v>
      </c>
      <c r="J119" s="88"/>
    </row>
    <row r="120" spans="1:10" ht="25" customHeight="1">
      <c r="A120" s="89"/>
      <c r="F120" s="95" t="s">
        <v>222</v>
      </c>
      <c r="G120" s="96">
        <v>0</v>
      </c>
      <c r="J120" s="97">
        <f>D118*G120</f>
        <v>0</v>
      </c>
    </row>
    <row r="121" spans="1:10" ht="25" customHeight="1">
      <c r="A121" s="89"/>
      <c r="G121" s="87"/>
      <c r="J121" s="88"/>
    </row>
    <row r="122" spans="1:10" ht="25" customHeight="1">
      <c r="A122" s="89"/>
      <c r="G122" s="87"/>
      <c r="J122" s="88"/>
    </row>
    <row r="123" spans="1:10" ht="25" customHeight="1">
      <c r="A123" s="89"/>
      <c r="C123" s="90" t="s">
        <v>257</v>
      </c>
      <c r="G123" s="87"/>
      <c r="J123" s="88"/>
    </row>
    <row r="124" spans="1:10" ht="25" customHeight="1">
      <c r="A124" s="89"/>
      <c r="C124" s="90" t="s">
        <v>258</v>
      </c>
      <c r="G124" s="87"/>
      <c r="J124" s="88"/>
    </row>
    <row r="125" spans="1:10" ht="25" customHeight="1">
      <c r="A125" s="89"/>
      <c r="C125" s="90" t="s">
        <v>259</v>
      </c>
      <c r="G125" s="87"/>
      <c r="J125" s="88"/>
    </row>
    <row r="126" spans="1:10" ht="25" customHeight="1">
      <c r="A126" s="89"/>
      <c r="C126" s="90" t="s">
        <v>260</v>
      </c>
      <c r="G126" s="87"/>
      <c r="J126" s="88"/>
    </row>
    <row r="127" spans="1:10" ht="25" customHeight="1">
      <c r="A127" s="91">
        <v>4</v>
      </c>
      <c r="B127" s="92" t="s">
        <v>267</v>
      </c>
      <c r="C127" s="90" t="s">
        <v>268</v>
      </c>
      <c r="D127" s="93">
        <v>44</v>
      </c>
      <c r="E127" s="94" t="s">
        <v>27</v>
      </c>
      <c r="F127" s="95" t="s">
        <v>220</v>
      </c>
      <c r="G127" s="96">
        <v>0</v>
      </c>
      <c r="H127" s="93">
        <f>D127*G127</f>
        <v>0</v>
      </c>
      <c r="J127" s="88"/>
    </row>
    <row r="128" spans="1:10" ht="25" customHeight="1">
      <c r="A128" s="89"/>
      <c r="F128" s="95" t="s">
        <v>221</v>
      </c>
      <c r="G128" s="96">
        <v>0</v>
      </c>
      <c r="I128" s="93">
        <f>D127*G128</f>
        <v>0</v>
      </c>
      <c r="J128" s="88"/>
    </row>
    <row r="129" spans="1:14" ht="25" customHeight="1">
      <c r="A129" s="89"/>
      <c r="F129" s="95" t="s">
        <v>222</v>
      </c>
      <c r="G129" s="96">
        <v>0</v>
      </c>
      <c r="J129" s="97">
        <f>D127*G129</f>
        <v>0</v>
      </c>
    </row>
    <row r="130" spans="1:14" ht="25" customHeight="1">
      <c r="A130" s="89"/>
      <c r="G130" s="87"/>
      <c r="J130" s="88"/>
    </row>
    <row r="131" spans="1:14" ht="25" customHeight="1">
      <c r="A131" s="89"/>
      <c r="G131" s="87"/>
      <c r="J131" s="88"/>
    </row>
    <row r="132" spans="1:14" ht="25" customHeight="1">
      <c r="A132" s="89"/>
      <c r="C132" s="90" t="s">
        <v>257</v>
      </c>
      <c r="G132" s="87"/>
      <c r="J132" s="88"/>
    </row>
    <row r="133" spans="1:14" ht="25" customHeight="1">
      <c r="A133" s="89"/>
      <c r="C133" s="90" t="s">
        <v>258</v>
      </c>
      <c r="G133" s="87"/>
      <c r="J133" s="88"/>
    </row>
    <row r="134" spans="1:14" ht="25" customHeight="1">
      <c r="A134" s="89"/>
      <c r="C134" s="90" t="s">
        <v>259</v>
      </c>
      <c r="G134" s="87"/>
      <c r="J134" s="88"/>
    </row>
    <row r="135" spans="1:14" ht="25" customHeight="1">
      <c r="A135" s="89"/>
      <c r="C135" s="90" t="s">
        <v>260</v>
      </c>
      <c r="G135" s="87"/>
      <c r="J135" s="88"/>
    </row>
    <row r="136" spans="1:14" ht="25" customHeight="1">
      <c r="A136" s="91">
        <v>5</v>
      </c>
      <c r="B136" s="92" t="s">
        <v>269</v>
      </c>
      <c r="C136" s="90" t="s">
        <v>270</v>
      </c>
      <c r="D136" s="93">
        <v>16</v>
      </c>
      <c r="E136" s="94" t="s">
        <v>27</v>
      </c>
      <c r="F136" s="95" t="s">
        <v>220</v>
      </c>
      <c r="G136" s="96">
        <v>0</v>
      </c>
      <c r="H136" s="93">
        <f>D136*G136</f>
        <v>0</v>
      </c>
      <c r="J136" s="88"/>
      <c r="N136" s="168"/>
    </row>
    <row r="137" spans="1:14" ht="25" customHeight="1">
      <c r="A137" s="89"/>
      <c r="F137" s="95" t="s">
        <v>221</v>
      </c>
      <c r="G137" s="96">
        <v>0</v>
      </c>
      <c r="I137" s="93">
        <f>D136*G137</f>
        <v>0</v>
      </c>
      <c r="J137" s="88"/>
    </row>
    <row r="138" spans="1:14" ht="25" customHeight="1">
      <c r="A138" s="89"/>
      <c r="F138" s="95" t="s">
        <v>222</v>
      </c>
      <c r="G138" s="96">
        <v>0</v>
      </c>
      <c r="J138" s="97">
        <f>D136*G138</f>
        <v>0</v>
      </c>
    </row>
    <row r="139" spans="1:14" ht="25" customHeight="1">
      <c r="A139" s="89"/>
      <c r="G139" s="87"/>
      <c r="J139" s="88"/>
    </row>
    <row r="140" spans="1:14" ht="25" customHeight="1">
      <c r="A140" s="89"/>
      <c r="G140" s="87"/>
      <c r="J140" s="88"/>
    </row>
    <row r="141" spans="1:14" ht="25" customHeight="1">
      <c r="A141" s="89"/>
      <c r="C141" s="90" t="s">
        <v>271</v>
      </c>
      <c r="G141" s="87"/>
      <c r="J141" s="88"/>
    </row>
    <row r="142" spans="1:14" ht="25" customHeight="1">
      <c r="A142" s="89"/>
      <c r="C142" s="90" t="s">
        <v>272</v>
      </c>
      <c r="G142" s="87"/>
      <c r="J142" s="88"/>
    </row>
    <row r="143" spans="1:14" ht="25" customHeight="1">
      <c r="A143" s="89"/>
      <c r="C143" s="90" t="s">
        <v>273</v>
      </c>
      <c r="G143" s="87"/>
      <c r="J143" s="88"/>
    </row>
    <row r="144" spans="1:14" ht="25" customHeight="1">
      <c r="A144" s="89"/>
      <c r="C144" s="90" t="s">
        <v>274</v>
      </c>
      <c r="G144" s="87"/>
      <c r="J144" s="88"/>
    </row>
    <row r="145" spans="1:10" ht="25" customHeight="1">
      <c r="A145" s="89"/>
      <c r="C145" s="90" t="s">
        <v>275</v>
      </c>
      <c r="G145" s="87"/>
      <c r="J145" s="88"/>
    </row>
    <row r="146" spans="1:10" ht="25" customHeight="1">
      <c r="A146" s="91">
        <v>6</v>
      </c>
      <c r="B146" s="92" t="s">
        <v>276</v>
      </c>
      <c r="C146" s="90" t="s">
        <v>277</v>
      </c>
      <c r="D146" s="93">
        <v>5</v>
      </c>
      <c r="E146" s="94" t="s">
        <v>27</v>
      </c>
      <c r="F146" s="95" t="s">
        <v>220</v>
      </c>
      <c r="G146" s="96">
        <v>0</v>
      </c>
      <c r="H146" s="93">
        <f>D146*G146</f>
        <v>0</v>
      </c>
      <c r="J146" s="88"/>
    </row>
    <row r="147" spans="1:10" ht="25" customHeight="1">
      <c r="A147" s="89"/>
      <c r="F147" s="95" t="s">
        <v>221</v>
      </c>
      <c r="G147" s="96">
        <v>0</v>
      </c>
      <c r="I147" s="93">
        <f>D146*G147</f>
        <v>0</v>
      </c>
      <c r="J147" s="88"/>
    </row>
    <row r="148" spans="1:10" ht="25" customHeight="1">
      <c r="A148" s="89"/>
      <c r="F148" s="95" t="s">
        <v>222</v>
      </c>
      <c r="G148" s="96">
        <v>0</v>
      </c>
      <c r="J148" s="97">
        <f>D146*G148</f>
        <v>0</v>
      </c>
    </row>
    <row r="149" spans="1:10" ht="25" customHeight="1">
      <c r="A149" s="89"/>
      <c r="G149" s="87"/>
      <c r="J149" s="88"/>
    </row>
    <row r="150" spans="1:10" ht="25" customHeight="1">
      <c r="A150" s="89"/>
      <c r="G150" s="87"/>
      <c r="J150" s="88"/>
    </row>
    <row r="151" spans="1:10" ht="25" customHeight="1">
      <c r="A151" s="89"/>
      <c r="C151" s="90" t="s">
        <v>271</v>
      </c>
      <c r="G151" s="87"/>
      <c r="J151" s="88"/>
    </row>
    <row r="152" spans="1:10" ht="25" customHeight="1">
      <c r="A152" s="89"/>
      <c r="C152" s="90" t="s">
        <v>272</v>
      </c>
      <c r="G152" s="87"/>
      <c r="J152" s="88"/>
    </row>
    <row r="153" spans="1:10" ht="25" customHeight="1">
      <c r="A153" s="89"/>
      <c r="C153" s="90" t="s">
        <v>273</v>
      </c>
      <c r="G153" s="87"/>
      <c r="J153" s="88"/>
    </row>
    <row r="154" spans="1:10" ht="25" customHeight="1">
      <c r="A154" s="89"/>
      <c r="C154" s="90" t="s">
        <v>274</v>
      </c>
      <c r="G154" s="87"/>
      <c r="J154" s="88"/>
    </row>
    <row r="155" spans="1:10" ht="25" customHeight="1">
      <c r="A155" s="89"/>
      <c r="C155" s="90" t="s">
        <v>275</v>
      </c>
      <c r="G155" s="87"/>
      <c r="J155" s="88"/>
    </row>
    <row r="156" spans="1:10" ht="25" customHeight="1">
      <c r="A156" s="91">
        <v>7</v>
      </c>
      <c r="B156" s="92" t="s">
        <v>278</v>
      </c>
      <c r="C156" s="90" t="s">
        <v>279</v>
      </c>
      <c r="D156" s="93">
        <v>1</v>
      </c>
      <c r="E156" s="94" t="s">
        <v>27</v>
      </c>
      <c r="F156" s="95" t="s">
        <v>220</v>
      </c>
      <c r="G156" s="96">
        <v>0</v>
      </c>
      <c r="H156" s="93">
        <f>D156*G156</f>
        <v>0</v>
      </c>
      <c r="J156" s="88"/>
    </row>
    <row r="157" spans="1:10" ht="25" customHeight="1">
      <c r="A157" s="89"/>
      <c r="F157" s="95" t="s">
        <v>221</v>
      </c>
      <c r="G157" s="96">
        <v>0</v>
      </c>
      <c r="I157" s="93">
        <f>D156*G157</f>
        <v>0</v>
      </c>
      <c r="J157" s="88"/>
    </row>
    <row r="158" spans="1:10" ht="25" customHeight="1">
      <c r="A158" s="89"/>
      <c r="F158" s="95" t="s">
        <v>222</v>
      </c>
      <c r="G158" s="96">
        <v>0</v>
      </c>
      <c r="J158" s="97">
        <f>D156*G158</f>
        <v>0</v>
      </c>
    </row>
    <row r="159" spans="1:10" ht="25" customHeight="1">
      <c r="A159" s="89"/>
      <c r="G159" s="87"/>
      <c r="J159" s="88"/>
    </row>
    <row r="160" spans="1:10" ht="25" customHeight="1">
      <c r="A160" s="89"/>
      <c r="G160" s="87"/>
      <c r="J160" s="88"/>
    </row>
    <row r="161" spans="1:10" ht="25" customHeight="1">
      <c r="A161" s="89"/>
      <c r="C161" s="90" t="s">
        <v>280</v>
      </c>
      <c r="G161" s="87"/>
      <c r="J161" s="88"/>
    </row>
    <row r="162" spans="1:10" ht="25" customHeight="1">
      <c r="A162" s="89"/>
      <c r="C162" s="90" t="s">
        <v>273</v>
      </c>
      <c r="G162" s="87"/>
      <c r="J162" s="88"/>
    </row>
    <row r="163" spans="1:10" ht="25" customHeight="1">
      <c r="A163" s="89"/>
      <c r="C163" s="90" t="s">
        <v>281</v>
      </c>
      <c r="G163" s="87"/>
      <c r="J163" s="88"/>
    </row>
    <row r="164" spans="1:10" ht="25" customHeight="1">
      <c r="A164" s="91">
        <v>8</v>
      </c>
      <c r="B164" s="92" t="s">
        <v>282</v>
      </c>
      <c r="C164" s="90" t="s">
        <v>283</v>
      </c>
      <c r="D164" s="98">
        <v>136</v>
      </c>
      <c r="E164" s="94" t="s">
        <v>27</v>
      </c>
      <c r="F164" s="95" t="s">
        <v>220</v>
      </c>
      <c r="G164" s="96">
        <v>0</v>
      </c>
      <c r="H164" s="93">
        <f>D164*G164</f>
        <v>0</v>
      </c>
      <c r="J164" s="88"/>
    </row>
    <row r="165" spans="1:10" ht="25" customHeight="1">
      <c r="A165" s="89"/>
      <c r="F165" s="95" t="s">
        <v>221</v>
      </c>
      <c r="G165" s="96">
        <v>0</v>
      </c>
      <c r="I165" s="93">
        <f>D164*G165</f>
        <v>0</v>
      </c>
      <c r="J165" s="88"/>
    </row>
    <row r="166" spans="1:10" ht="25" customHeight="1">
      <c r="A166" s="89"/>
      <c r="F166" s="95" t="s">
        <v>222</v>
      </c>
      <c r="G166" s="96">
        <v>0</v>
      </c>
      <c r="J166" s="97">
        <f>D164*G166</f>
        <v>0</v>
      </c>
    </row>
    <row r="167" spans="1:10" ht="25" customHeight="1">
      <c r="A167" s="89"/>
      <c r="G167" s="87"/>
      <c r="J167" s="88"/>
    </row>
    <row r="168" spans="1:10" ht="25" customHeight="1">
      <c r="A168" s="89"/>
      <c r="G168" s="87"/>
      <c r="J168" s="88"/>
    </row>
    <row r="169" spans="1:10" ht="25" customHeight="1">
      <c r="A169" s="89"/>
      <c r="C169" s="90" t="s">
        <v>284</v>
      </c>
      <c r="G169" s="87"/>
      <c r="J169" s="88"/>
    </row>
    <row r="170" spans="1:10" ht="25" customHeight="1">
      <c r="A170" s="89"/>
      <c r="C170" s="90" t="s">
        <v>285</v>
      </c>
      <c r="G170" s="87"/>
      <c r="J170" s="88"/>
    </row>
    <row r="171" spans="1:10" ht="25" customHeight="1">
      <c r="A171" s="89"/>
      <c r="C171" s="90" t="s">
        <v>286</v>
      </c>
      <c r="G171" s="87"/>
      <c r="J171" s="88"/>
    </row>
    <row r="172" spans="1:10" ht="25" customHeight="1">
      <c r="A172" s="91">
        <v>9</v>
      </c>
      <c r="B172" s="92" t="s">
        <v>287</v>
      </c>
      <c r="C172" s="90" t="s">
        <v>288</v>
      </c>
      <c r="D172" s="98">
        <v>136</v>
      </c>
      <c r="E172" s="94" t="s">
        <v>27</v>
      </c>
      <c r="F172" s="95" t="s">
        <v>220</v>
      </c>
      <c r="G172" s="96">
        <v>0</v>
      </c>
      <c r="H172" s="93">
        <f>D172*G172</f>
        <v>0</v>
      </c>
      <c r="J172" s="88"/>
    </row>
    <row r="173" spans="1:10" ht="25" customHeight="1">
      <c r="A173" s="89"/>
      <c r="F173" s="95" t="s">
        <v>221</v>
      </c>
      <c r="G173" s="96">
        <v>0</v>
      </c>
      <c r="I173" s="93">
        <f>D172*G173</f>
        <v>0</v>
      </c>
      <c r="J173" s="88"/>
    </row>
    <row r="174" spans="1:10" ht="25" customHeight="1">
      <c r="A174" s="89"/>
      <c r="F174" s="95" t="s">
        <v>222</v>
      </c>
      <c r="G174" s="96">
        <v>0</v>
      </c>
      <c r="J174" s="97">
        <f>D172*G174</f>
        <v>0</v>
      </c>
    </row>
    <row r="175" spans="1:10" ht="25" customHeight="1">
      <c r="A175" s="89"/>
      <c r="G175" s="87"/>
      <c r="J175" s="88"/>
    </row>
    <row r="176" spans="1:10" ht="25" customHeight="1">
      <c r="A176" s="89"/>
      <c r="G176" s="87"/>
      <c r="J176" s="88"/>
    </row>
    <row r="177" spans="1:10" ht="25" customHeight="1">
      <c r="A177" s="89"/>
      <c r="C177" s="90" t="s">
        <v>289</v>
      </c>
      <c r="G177" s="87"/>
      <c r="J177" s="88"/>
    </row>
    <row r="178" spans="1:10" ht="25" customHeight="1">
      <c r="A178" s="89"/>
      <c r="C178" s="90" t="s">
        <v>290</v>
      </c>
      <c r="G178" s="87"/>
      <c r="J178" s="88"/>
    </row>
    <row r="179" spans="1:10" ht="25" customHeight="1">
      <c r="A179" s="89"/>
      <c r="C179" s="90" t="s">
        <v>273</v>
      </c>
      <c r="G179" s="87"/>
      <c r="J179" s="88"/>
    </row>
    <row r="180" spans="1:10" ht="25" customHeight="1">
      <c r="A180" s="89"/>
      <c r="C180" s="90" t="s">
        <v>291</v>
      </c>
      <c r="G180" s="87"/>
      <c r="J180" s="88"/>
    </row>
    <row r="181" spans="1:10" ht="25" customHeight="1">
      <c r="A181" s="89"/>
      <c r="C181" s="90" t="s">
        <v>286</v>
      </c>
      <c r="G181" s="87"/>
      <c r="J181" s="88"/>
    </row>
    <row r="182" spans="1:10" ht="25" customHeight="1">
      <c r="A182" s="91">
        <v>10</v>
      </c>
      <c r="B182" s="92" t="s">
        <v>292</v>
      </c>
      <c r="C182" s="90" t="s">
        <v>293</v>
      </c>
      <c r="D182" s="98">
        <v>136</v>
      </c>
      <c r="E182" s="94" t="s">
        <v>27</v>
      </c>
      <c r="F182" s="95" t="s">
        <v>220</v>
      </c>
      <c r="G182" s="96">
        <v>0</v>
      </c>
      <c r="H182" s="93">
        <f>D182*G182</f>
        <v>0</v>
      </c>
      <c r="J182" s="88"/>
    </row>
    <row r="183" spans="1:10" ht="25" customHeight="1">
      <c r="A183" s="89"/>
      <c r="F183" s="95" t="s">
        <v>221</v>
      </c>
      <c r="G183" s="96">
        <v>0</v>
      </c>
      <c r="I183" s="93">
        <f>D182*G183</f>
        <v>0</v>
      </c>
      <c r="J183" s="88"/>
    </row>
    <row r="184" spans="1:10" ht="25" customHeight="1">
      <c r="A184" s="89"/>
      <c r="F184" s="95" t="s">
        <v>222</v>
      </c>
      <c r="G184" s="96">
        <v>0</v>
      </c>
      <c r="J184" s="97">
        <f>D182*G184</f>
        <v>0</v>
      </c>
    </row>
    <row r="185" spans="1:10" ht="25" customHeight="1">
      <c r="A185" s="89"/>
      <c r="G185" s="87"/>
      <c r="J185" s="88"/>
    </row>
    <row r="186" spans="1:10" ht="25" customHeight="1">
      <c r="A186" s="89"/>
      <c r="G186" s="87"/>
      <c r="J186" s="88"/>
    </row>
    <row r="187" spans="1:10" ht="25" customHeight="1">
      <c r="A187" s="89"/>
      <c r="C187" s="90" t="s">
        <v>294</v>
      </c>
      <c r="G187" s="87"/>
      <c r="J187" s="88"/>
    </row>
    <row r="188" spans="1:10" ht="25" customHeight="1">
      <c r="A188" s="89"/>
      <c r="C188" s="90" t="s">
        <v>295</v>
      </c>
      <c r="G188" s="87"/>
      <c r="J188" s="88"/>
    </row>
    <row r="189" spans="1:10" ht="25" customHeight="1">
      <c r="A189" s="89"/>
      <c r="C189" s="90" t="s">
        <v>296</v>
      </c>
      <c r="G189" s="87"/>
      <c r="J189" s="88"/>
    </row>
    <row r="190" spans="1:10" ht="25" customHeight="1">
      <c r="A190" s="89"/>
      <c r="C190" s="90" t="s">
        <v>297</v>
      </c>
      <c r="G190" s="87"/>
      <c r="J190" s="88"/>
    </row>
    <row r="191" spans="1:10" ht="25" customHeight="1">
      <c r="A191" s="89"/>
      <c r="C191" s="90" t="s">
        <v>298</v>
      </c>
      <c r="G191" s="87"/>
      <c r="J191" s="88"/>
    </row>
    <row r="192" spans="1:10" ht="25" customHeight="1">
      <c r="A192" s="89"/>
      <c r="C192" s="90" t="s">
        <v>299</v>
      </c>
      <c r="G192" s="87"/>
      <c r="J192" s="88"/>
    </row>
    <row r="193" spans="1:10" ht="25" customHeight="1">
      <c r="A193" s="89"/>
      <c r="C193" s="90" t="s">
        <v>300</v>
      </c>
      <c r="G193" s="87"/>
      <c r="J193" s="88"/>
    </row>
    <row r="194" spans="1:10" ht="25" customHeight="1">
      <c r="A194" s="91">
        <v>11</v>
      </c>
      <c r="B194" s="92" t="s">
        <v>301</v>
      </c>
      <c r="C194" s="90" t="s">
        <v>302</v>
      </c>
      <c r="D194" s="98">
        <v>346</v>
      </c>
      <c r="E194" s="94" t="s">
        <v>23</v>
      </c>
      <c r="F194" s="95" t="s">
        <v>220</v>
      </c>
      <c r="G194" s="96">
        <v>0</v>
      </c>
      <c r="H194" s="93">
        <f>D194*G194</f>
        <v>0</v>
      </c>
      <c r="J194" s="88"/>
    </row>
    <row r="195" spans="1:10" ht="25" customHeight="1">
      <c r="A195" s="89"/>
      <c r="F195" s="95" t="s">
        <v>221</v>
      </c>
      <c r="G195" s="96">
        <v>0</v>
      </c>
      <c r="I195" s="93">
        <f>D194*G195</f>
        <v>0</v>
      </c>
      <c r="J195" s="88"/>
    </row>
    <row r="196" spans="1:10" ht="25" customHeight="1">
      <c r="A196" s="89"/>
      <c r="F196" s="95" t="s">
        <v>222</v>
      </c>
      <c r="G196" s="96">
        <v>0</v>
      </c>
      <c r="J196" s="97">
        <f>D194*G196</f>
        <v>0</v>
      </c>
    </row>
    <row r="197" spans="1:10" ht="25" customHeight="1">
      <c r="A197" s="89"/>
      <c r="G197" s="87"/>
      <c r="J197" s="88"/>
    </row>
    <row r="198" spans="1:10" ht="25" customHeight="1">
      <c r="A198" s="89"/>
      <c r="G198" s="87"/>
      <c r="J198" s="88"/>
    </row>
    <row r="199" spans="1:10" ht="25" customHeight="1">
      <c r="A199" s="89"/>
      <c r="C199" s="90" t="s">
        <v>294</v>
      </c>
      <c r="G199" s="87"/>
      <c r="J199" s="88"/>
    </row>
    <row r="200" spans="1:10" ht="25" customHeight="1">
      <c r="A200" s="89"/>
      <c r="C200" s="90" t="s">
        <v>295</v>
      </c>
      <c r="G200" s="87"/>
      <c r="J200" s="88"/>
    </row>
    <row r="201" spans="1:10" ht="25" customHeight="1">
      <c r="A201" s="89"/>
      <c r="C201" s="90" t="s">
        <v>296</v>
      </c>
      <c r="G201" s="87"/>
      <c r="J201" s="88"/>
    </row>
    <row r="202" spans="1:10" ht="25" customHeight="1">
      <c r="A202" s="89"/>
      <c r="C202" s="90" t="s">
        <v>297</v>
      </c>
      <c r="G202" s="87"/>
      <c r="J202" s="88"/>
    </row>
    <row r="203" spans="1:10" ht="25" customHeight="1">
      <c r="A203" s="89"/>
      <c r="C203" s="90" t="s">
        <v>298</v>
      </c>
      <c r="G203" s="87"/>
      <c r="J203" s="88"/>
    </row>
    <row r="204" spans="1:10" ht="25" customHeight="1">
      <c r="A204" s="89"/>
      <c r="C204" s="90" t="s">
        <v>299</v>
      </c>
      <c r="G204" s="87"/>
      <c r="J204" s="88"/>
    </row>
    <row r="205" spans="1:10" ht="25" customHeight="1">
      <c r="A205" s="89"/>
      <c r="C205" s="90" t="s">
        <v>300</v>
      </c>
      <c r="G205" s="87"/>
      <c r="J205" s="88"/>
    </row>
    <row r="206" spans="1:10" ht="25" customHeight="1">
      <c r="A206" s="91">
        <v>12</v>
      </c>
      <c r="B206" s="92" t="s">
        <v>303</v>
      </c>
      <c r="C206" s="90" t="s">
        <v>304</v>
      </c>
      <c r="D206" s="98">
        <v>100</v>
      </c>
      <c r="E206" s="94" t="s">
        <v>23</v>
      </c>
      <c r="F206" s="95" t="s">
        <v>220</v>
      </c>
      <c r="G206" s="96">
        <v>0</v>
      </c>
      <c r="H206" s="93">
        <f>D206*G206</f>
        <v>0</v>
      </c>
      <c r="J206" s="88"/>
    </row>
    <row r="207" spans="1:10" ht="25" customHeight="1">
      <c r="A207" s="89"/>
      <c r="F207" s="95" t="s">
        <v>221</v>
      </c>
      <c r="G207" s="96">
        <v>0</v>
      </c>
      <c r="I207" s="93">
        <f>D206*G207</f>
        <v>0</v>
      </c>
      <c r="J207" s="88"/>
    </row>
    <row r="208" spans="1:10" ht="25" customHeight="1">
      <c r="A208" s="89"/>
      <c r="F208" s="95" t="s">
        <v>222</v>
      </c>
      <c r="G208" s="96">
        <v>0</v>
      </c>
      <c r="J208" s="97">
        <f>D206*G208</f>
        <v>0</v>
      </c>
    </row>
    <row r="209" spans="1:10" ht="25" customHeight="1">
      <c r="A209" s="89"/>
      <c r="G209" s="87"/>
      <c r="J209" s="88"/>
    </row>
    <row r="210" spans="1:10" ht="25" customHeight="1">
      <c r="A210" s="89"/>
      <c r="G210" s="87"/>
      <c r="J210" s="88"/>
    </row>
    <row r="211" spans="1:10" ht="25" customHeight="1">
      <c r="A211" s="89"/>
      <c r="C211" s="90" t="s">
        <v>305</v>
      </c>
      <c r="G211" s="87"/>
      <c r="J211" s="88"/>
    </row>
    <row r="212" spans="1:10" ht="25" customHeight="1">
      <c r="A212" s="89"/>
      <c r="C212" s="90" t="s">
        <v>306</v>
      </c>
      <c r="G212" s="87"/>
      <c r="J212" s="88"/>
    </row>
    <row r="213" spans="1:10" ht="25" customHeight="1">
      <c r="A213" s="89"/>
      <c r="C213" s="90" t="s">
        <v>307</v>
      </c>
      <c r="G213" s="87"/>
      <c r="J213" s="88"/>
    </row>
    <row r="214" spans="1:10" ht="25" customHeight="1">
      <c r="A214" s="89"/>
      <c r="C214" s="90" t="s">
        <v>308</v>
      </c>
      <c r="G214" s="87"/>
      <c r="J214" s="88"/>
    </row>
    <row r="215" spans="1:10" ht="25" customHeight="1">
      <c r="A215" s="89"/>
      <c r="C215" s="90" t="s">
        <v>309</v>
      </c>
      <c r="G215" s="87"/>
      <c r="J215" s="88"/>
    </row>
    <row r="216" spans="1:10" ht="25" customHeight="1">
      <c r="A216" s="91">
        <v>13</v>
      </c>
      <c r="B216" s="92" t="s">
        <v>310</v>
      </c>
      <c r="C216" s="90" t="s">
        <v>311</v>
      </c>
      <c r="D216" s="98">
        <v>130</v>
      </c>
      <c r="E216" s="94" t="s">
        <v>312</v>
      </c>
      <c r="F216" s="95" t="s">
        <v>220</v>
      </c>
      <c r="G216" s="96">
        <v>0</v>
      </c>
      <c r="H216" s="93">
        <f>D216*G216</f>
        <v>0</v>
      </c>
      <c r="J216" s="88"/>
    </row>
    <row r="217" spans="1:10" ht="25" customHeight="1">
      <c r="A217" s="89"/>
      <c r="F217" s="95" t="s">
        <v>221</v>
      </c>
      <c r="G217" s="96">
        <v>0</v>
      </c>
      <c r="I217" s="93">
        <f>D216*G217</f>
        <v>0</v>
      </c>
      <c r="J217" s="88"/>
    </row>
    <row r="218" spans="1:10" ht="25" customHeight="1">
      <c r="A218" s="89"/>
      <c r="F218" s="95" t="s">
        <v>222</v>
      </c>
      <c r="G218" s="96">
        <v>0</v>
      </c>
      <c r="J218" s="97">
        <f>D216*G218</f>
        <v>0</v>
      </c>
    </row>
    <row r="219" spans="1:10" ht="25" customHeight="1">
      <c r="A219" s="89"/>
      <c r="G219" s="87"/>
      <c r="J219" s="88"/>
    </row>
    <row r="220" spans="1:10" ht="25" customHeight="1">
      <c r="A220" s="89"/>
      <c r="G220" s="87"/>
      <c r="J220" s="88"/>
    </row>
    <row r="221" spans="1:10" ht="25" customHeight="1">
      <c r="A221" s="89"/>
      <c r="C221" s="90" t="s">
        <v>313</v>
      </c>
      <c r="G221" s="87"/>
      <c r="J221" s="88"/>
    </row>
    <row r="222" spans="1:10" ht="25" customHeight="1">
      <c r="A222" s="89"/>
      <c r="C222" s="90" t="s">
        <v>273</v>
      </c>
      <c r="G222" s="87"/>
      <c r="J222" s="88"/>
    </row>
    <row r="223" spans="1:10" ht="25" customHeight="1">
      <c r="A223" s="89"/>
      <c r="C223" s="90" t="s">
        <v>314</v>
      </c>
      <c r="G223" s="87"/>
      <c r="J223" s="88"/>
    </row>
    <row r="224" spans="1:10" ht="25" customHeight="1">
      <c r="A224" s="89"/>
      <c r="C224" s="90" t="s">
        <v>315</v>
      </c>
      <c r="G224" s="87"/>
      <c r="J224" s="88"/>
    </row>
    <row r="225" spans="1:10" ht="25" customHeight="1">
      <c r="A225" s="91">
        <v>14</v>
      </c>
      <c r="B225" s="92" t="s">
        <v>316</v>
      </c>
      <c r="C225" s="90" t="s">
        <v>317</v>
      </c>
      <c r="D225" s="93">
        <v>16</v>
      </c>
      <c r="E225" s="94" t="s">
        <v>27</v>
      </c>
      <c r="F225" s="95" t="s">
        <v>220</v>
      </c>
      <c r="G225" s="96">
        <v>0</v>
      </c>
      <c r="H225" s="93">
        <f>D225*G225</f>
        <v>0</v>
      </c>
      <c r="J225" s="88"/>
    </row>
    <row r="226" spans="1:10" ht="25" customHeight="1">
      <c r="A226" s="89"/>
      <c r="F226" s="95" t="s">
        <v>221</v>
      </c>
      <c r="G226" s="96">
        <v>0</v>
      </c>
      <c r="I226" s="93">
        <f>D225*G226</f>
        <v>0</v>
      </c>
      <c r="J226" s="88"/>
    </row>
    <row r="227" spans="1:10" ht="25" customHeight="1">
      <c r="A227" s="89"/>
      <c r="F227" s="95" t="s">
        <v>222</v>
      </c>
      <c r="G227" s="96">
        <v>0</v>
      </c>
      <c r="J227" s="97">
        <f>D225*G227</f>
        <v>0</v>
      </c>
    </row>
    <row r="228" spans="1:10" ht="25" customHeight="1">
      <c r="A228" s="89"/>
      <c r="G228" s="87"/>
      <c r="J228" s="88"/>
    </row>
    <row r="229" spans="1:10" ht="25" customHeight="1">
      <c r="A229" s="89"/>
      <c r="G229" s="87"/>
      <c r="J229" s="88"/>
    </row>
    <row r="230" spans="1:10" ht="25" customHeight="1">
      <c r="A230" s="89"/>
      <c r="C230" s="90" t="s">
        <v>318</v>
      </c>
      <c r="G230" s="87"/>
      <c r="J230" s="88"/>
    </row>
    <row r="231" spans="1:10" ht="25" customHeight="1">
      <c r="A231" s="89"/>
      <c r="C231" s="90" t="s">
        <v>319</v>
      </c>
      <c r="G231" s="87"/>
      <c r="J231" s="88"/>
    </row>
    <row r="232" spans="1:10" ht="25" customHeight="1">
      <c r="A232" s="89"/>
      <c r="C232" s="90" t="s">
        <v>273</v>
      </c>
      <c r="G232" s="87"/>
      <c r="J232" s="88"/>
    </row>
    <row r="233" spans="1:10" ht="25" customHeight="1">
      <c r="A233" s="89"/>
      <c r="C233" s="90" t="s">
        <v>320</v>
      </c>
      <c r="G233" s="87"/>
      <c r="J233" s="88"/>
    </row>
    <row r="234" spans="1:10" ht="25" customHeight="1">
      <c r="A234" s="89"/>
      <c r="C234" s="90" t="s">
        <v>321</v>
      </c>
      <c r="G234" s="87"/>
      <c r="J234" s="88"/>
    </row>
    <row r="235" spans="1:10" ht="25" customHeight="1">
      <c r="A235" s="91">
        <v>15</v>
      </c>
      <c r="B235" s="92" t="s">
        <v>322</v>
      </c>
      <c r="C235" s="90" t="s">
        <v>323</v>
      </c>
      <c r="D235" s="93">
        <v>6</v>
      </c>
      <c r="E235" s="94" t="s">
        <v>27</v>
      </c>
      <c r="F235" s="95" t="s">
        <v>220</v>
      </c>
      <c r="G235" s="96">
        <v>0</v>
      </c>
      <c r="H235" s="93">
        <f>D235*G235</f>
        <v>0</v>
      </c>
      <c r="J235" s="88"/>
    </row>
    <row r="236" spans="1:10" ht="25" customHeight="1">
      <c r="A236" s="89"/>
      <c r="F236" s="95" t="s">
        <v>221</v>
      </c>
      <c r="G236" s="96">
        <v>0</v>
      </c>
      <c r="I236" s="93">
        <f>D235*G236</f>
        <v>0</v>
      </c>
      <c r="J236" s="88"/>
    </row>
    <row r="237" spans="1:10" ht="25" customHeight="1">
      <c r="A237" s="89"/>
      <c r="F237" s="95" t="s">
        <v>222</v>
      </c>
      <c r="G237" s="96">
        <v>0</v>
      </c>
      <c r="J237" s="97">
        <f>D235*G237</f>
        <v>0</v>
      </c>
    </row>
    <row r="238" spans="1:10" ht="25" customHeight="1">
      <c r="A238" s="89"/>
      <c r="G238" s="87"/>
      <c r="J238" s="88"/>
    </row>
    <row r="239" spans="1:10" ht="25" customHeight="1">
      <c r="A239" s="89"/>
      <c r="G239" s="87"/>
      <c r="J239" s="88"/>
    </row>
    <row r="240" spans="1:10" ht="25" customHeight="1">
      <c r="A240" s="89"/>
      <c r="C240" s="90" t="s">
        <v>318</v>
      </c>
      <c r="G240" s="87"/>
      <c r="J240" s="88"/>
    </row>
    <row r="241" spans="1:10" ht="25" customHeight="1">
      <c r="A241" s="89"/>
      <c r="C241" s="90" t="s">
        <v>319</v>
      </c>
      <c r="G241" s="87"/>
      <c r="J241" s="88"/>
    </row>
    <row r="242" spans="1:10" ht="25" customHeight="1">
      <c r="A242" s="89"/>
      <c r="C242" s="90" t="s">
        <v>273</v>
      </c>
      <c r="G242" s="87"/>
      <c r="J242" s="88"/>
    </row>
    <row r="243" spans="1:10" ht="25" customHeight="1">
      <c r="A243" s="89"/>
      <c r="C243" s="90" t="s">
        <v>320</v>
      </c>
      <c r="G243" s="87"/>
      <c r="J243" s="88"/>
    </row>
    <row r="244" spans="1:10" ht="25" customHeight="1">
      <c r="A244" s="89"/>
      <c r="C244" s="90" t="s">
        <v>321</v>
      </c>
      <c r="G244" s="87"/>
      <c r="J244" s="88"/>
    </row>
    <row r="245" spans="1:10" ht="25" customHeight="1">
      <c r="A245" s="91">
        <v>16</v>
      </c>
      <c r="B245" s="92" t="s">
        <v>324</v>
      </c>
      <c r="C245" s="90" t="s">
        <v>325</v>
      </c>
      <c r="D245" s="93">
        <v>1</v>
      </c>
      <c r="E245" s="94" t="s">
        <v>27</v>
      </c>
      <c r="F245" s="95" t="s">
        <v>220</v>
      </c>
      <c r="G245" s="96">
        <v>0</v>
      </c>
      <c r="H245" s="93">
        <f>D245*G245</f>
        <v>0</v>
      </c>
      <c r="J245" s="88"/>
    </row>
    <row r="246" spans="1:10" ht="25" customHeight="1">
      <c r="A246" s="89"/>
      <c r="F246" s="95" t="s">
        <v>221</v>
      </c>
      <c r="G246" s="96">
        <v>0</v>
      </c>
      <c r="I246" s="93">
        <f>D245*G246</f>
        <v>0</v>
      </c>
      <c r="J246" s="88"/>
    </row>
    <row r="247" spans="1:10" ht="25" customHeight="1">
      <c r="A247" s="89"/>
      <c r="F247" s="95" t="s">
        <v>222</v>
      </c>
      <c r="G247" s="96">
        <v>0</v>
      </c>
      <c r="J247" s="97">
        <f>D245*G247</f>
        <v>0</v>
      </c>
    </row>
    <row r="248" spans="1:10" ht="25" customHeight="1">
      <c r="A248" s="89"/>
      <c r="G248" s="87"/>
      <c r="J248" s="88"/>
    </row>
    <row r="249" spans="1:10" ht="25" customHeight="1">
      <c r="A249" s="89"/>
      <c r="G249" s="87"/>
      <c r="J249" s="88"/>
    </row>
    <row r="250" spans="1:10" ht="25" customHeight="1">
      <c r="A250" s="89"/>
      <c r="C250" s="90" t="s">
        <v>318</v>
      </c>
      <c r="G250" s="87"/>
      <c r="J250" s="88"/>
    </row>
    <row r="251" spans="1:10" ht="25" customHeight="1">
      <c r="A251" s="89"/>
      <c r="C251" s="90" t="s">
        <v>319</v>
      </c>
      <c r="G251" s="87"/>
      <c r="J251" s="88"/>
    </row>
    <row r="252" spans="1:10" ht="25" customHeight="1">
      <c r="A252" s="89"/>
      <c r="C252" s="90" t="s">
        <v>273</v>
      </c>
      <c r="G252" s="87"/>
      <c r="J252" s="88"/>
    </row>
    <row r="253" spans="1:10" ht="25" customHeight="1">
      <c r="A253" s="89"/>
      <c r="C253" s="90" t="s">
        <v>320</v>
      </c>
      <c r="G253" s="87"/>
      <c r="J253" s="88"/>
    </row>
    <row r="254" spans="1:10" ht="25" customHeight="1">
      <c r="A254" s="89"/>
      <c r="C254" s="90" t="s">
        <v>321</v>
      </c>
      <c r="G254" s="87"/>
      <c r="J254" s="88"/>
    </row>
    <row r="255" spans="1:10" ht="25" customHeight="1">
      <c r="A255" s="91">
        <v>17</v>
      </c>
      <c r="B255" s="92" t="s">
        <v>326</v>
      </c>
      <c r="C255" s="90" t="s">
        <v>327</v>
      </c>
      <c r="D255" s="93">
        <v>5</v>
      </c>
      <c r="E255" s="94" t="s">
        <v>27</v>
      </c>
      <c r="F255" s="95" t="s">
        <v>220</v>
      </c>
      <c r="G255" s="96">
        <v>0</v>
      </c>
      <c r="H255" s="93">
        <f>D255*G255</f>
        <v>0</v>
      </c>
      <c r="J255" s="88"/>
    </row>
    <row r="256" spans="1:10" ht="25" customHeight="1">
      <c r="A256" s="89"/>
      <c r="F256" s="95" t="s">
        <v>221</v>
      </c>
      <c r="G256" s="96">
        <v>0</v>
      </c>
      <c r="I256" s="93">
        <f>D255*G256</f>
        <v>0</v>
      </c>
      <c r="J256" s="88"/>
    </row>
    <row r="257" spans="1:10" ht="25" customHeight="1">
      <c r="A257" s="89"/>
      <c r="F257" s="95" t="s">
        <v>222</v>
      </c>
      <c r="G257" s="96">
        <v>0</v>
      </c>
      <c r="J257" s="97">
        <f>D255*G257</f>
        <v>0</v>
      </c>
    </row>
    <row r="258" spans="1:10" ht="25" customHeight="1">
      <c r="A258" s="89"/>
      <c r="G258" s="87"/>
      <c r="J258" s="88"/>
    </row>
    <row r="259" spans="1:10" ht="25" customHeight="1">
      <c r="A259" s="89"/>
      <c r="G259" s="87"/>
      <c r="J259" s="88"/>
    </row>
    <row r="260" spans="1:10" ht="25" customHeight="1">
      <c r="A260" s="89"/>
      <c r="C260" s="90" t="s">
        <v>328</v>
      </c>
      <c r="G260" s="87"/>
      <c r="J260" s="88"/>
    </row>
    <row r="261" spans="1:10" ht="25" customHeight="1">
      <c r="A261" s="91">
        <v>18</v>
      </c>
      <c r="B261" s="92" t="s">
        <v>329</v>
      </c>
      <c r="C261" s="90" t="s">
        <v>330</v>
      </c>
      <c r="D261" s="98">
        <v>446</v>
      </c>
      <c r="E261" s="94" t="s">
        <v>23</v>
      </c>
      <c r="F261" s="95" t="s">
        <v>220</v>
      </c>
      <c r="G261" s="96">
        <v>0</v>
      </c>
      <c r="H261" s="93">
        <f>D261*G261</f>
        <v>0</v>
      </c>
      <c r="J261" s="88"/>
    </row>
    <row r="262" spans="1:10" ht="25" customHeight="1">
      <c r="A262" s="89"/>
      <c r="F262" s="95" t="s">
        <v>221</v>
      </c>
      <c r="G262" s="96">
        <v>0</v>
      </c>
      <c r="I262" s="93">
        <f>D261*G262</f>
        <v>0</v>
      </c>
      <c r="J262" s="88"/>
    </row>
    <row r="263" spans="1:10" ht="25" customHeight="1">
      <c r="A263" s="89"/>
      <c r="F263" s="95" t="s">
        <v>222</v>
      </c>
      <c r="G263" s="96">
        <v>0</v>
      </c>
      <c r="J263" s="97">
        <f>D261*G263</f>
        <v>0</v>
      </c>
    </row>
    <row r="264" spans="1:10" ht="25" customHeight="1">
      <c r="A264" s="89"/>
      <c r="G264" s="87"/>
      <c r="J264" s="88"/>
    </row>
    <row r="265" spans="1:10" ht="25" customHeight="1">
      <c r="A265" s="89"/>
      <c r="G265" s="87"/>
      <c r="J265" s="88"/>
    </row>
    <row r="266" spans="1:10" ht="25" customHeight="1">
      <c r="A266" s="89"/>
      <c r="C266" s="90" t="s">
        <v>331</v>
      </c>
      <c r="G266" s="87"/>
      <c r="J266" s="88"/>
    </row>
    <row r="267" spans="1:10" ht="25" customHeight="1">
      <c r="A267" s="91">
        <v>19</v>
      </c>
      <c r="B267" s="92" t="s">
        <v>332</v>
      </c>
      <c r="C267" s="90" t="s">
        <v>333</v>
      </c>
      <c r="D267" s="98">
        <v>446</v>
      </c>
      <c r="E267" s="94" t="s">
        <v>23</v>
      </c>
      <c r="F267" s="95" t="s">
        <v>220</v>
      </c>
      <c r="G267" s="96">
        <v>0</v>
      </c>
      <c r="H267" s="93">
        <f>D267*G267</f>
        <v>0</v>
      </c>
      <c r="J267" s="88"/>
    </row>
    <row r="268" spans="1:10" ht="25" customHeight="1">
      <c r="A268" s="89"/>
      <c r="F268" s="95" t="s">
        <v>221</v>
      </c>
      <c r="G268" s="96">
        <v>0</v>
      </c>
      <c r="I268" s="93">
        <f>D267*G268</f>
        <v>0</v>
      </c>
      <c r="J268" s="88"/>
    </row>
    <row r="269" spans="1:10" ht="25" customHeight="1">
      <c r="A269" s="89"/>
      <c r="F269" s="95" t="s">
        <v>222</v>
      </c>
      <c r="G269" s="96">
        <v>0</v>
      </c>
      <c r="J269" s="97">
        <f>D267*G269</f>
        <v>0</v>
      </c>
    </row>
    <row r="270" spans="1:10" ht="25" customHeight="1">
      <c r="A270" s="89"/>
      <c r="G270" s="87"/>
      <c r="J270" s="88"/>
    </row>
    <row r="271" spans="1:10" ht="25" customHeight="1">
      <c r="A271" s="89"/>
      <c r="G271" s="87"/>
      <c r="J271" s="88"/>
    </row>
    <row r="272" spans="1:10" ht="25" customHeight="1">
      <c r="A272" s="89"/>
      <c r="C272" s="90" t="s">
        <v>334</v>
      </c>
      <c r="G272" s="87"/>
      <c r="J272" s="88"/>
    </row>
    <row r="273" spans="1:10" ht="25" customHeight="1">
      <c r="A273" s="89"/>
      <c r="C273" s="90" t="s">
        <v>335</v>
      </c>
      <c r="G273" s="87"/>
      <c r="J273" s="88"/>
    </row>
    <row r="274" spans="1:10" ht="25" customHeight="1">
      <c r="A274" s="89"/>
      <c r="C274" s="90" t="s">
        <v>336</v>
      </c>
      <c r="G274" s="87"/>
      <c r="J274" s="88"/>
    </row>
    <row r="275" spans="1:10" ht="25" customHeight="1">
      <c r="A275" s="89"/>
      <c r="C275" s="90" t="s">
        <v>337</v>
      </c>
      <c r="G275" s="87"/>
      <c r="J275" s="88"/>
    </row>
    <row r="276" spans="1:10" ht="25" customHeight="1">
      <c r="A276" s="89"/>
      <c r="C276" s="90" t="s">
        <v>338</v>
      </c>
      <c r="G276" s="87"/>
      <c r="J276" s="88"/>
    </row>
    <row r="277" spans="1:10" ht="25" customHeight="1">
      <c r="A277" s="91">
        <v>20</v>
      </c>
      <c r="B277" s="92" t="s">
        <v>339</v>
      </c>
      <c r="C277" s="90" t="s">
        <v>340</v>
      </c>
      <c r="D277" s="98">
        <v>446</v>
      </c>
      <c r="E277" s="94" t="s">
        <v>23</v>
      </c>
      <c r="F277" s="95" t="s">
        <v>220</v>
      </c>
      <c r="G277" s="96">
        <v>0</v>
      </c>
      <c r="H277" s="93">
        <f>D277*G277</f>
        <v>0</v>
      </c>
      <c r="J277" s="88"/>
    </row>
    <row r="278" spans="1:10" ht="25" customHeight="1">
      <c r="A278" s="89"/>
      <c r="F278" s="95" t="s">
        <v>221</v>
      </c>
      <c r="G278" s="96">
        <v>0</v>
      </c>
      <c r="I278" s="93">
        <f>D277*G278</f>
        <v>0</v>
      </c>
      <c r="J278" s="88"/>
    </row>
    <row r="279" spans="1:10" ht="25" customHeight="1">
      <c r="A279" s="89"/>
      <c r="F279" s="95" t="s">
        <v>222</v>
      </c>
      <c r="G279" s="96">
        <v>0</v>
      </c>
      <c r="J279" s="97">
        <f>D277*G279</f>
        <v>0</v>
      </c>
    </row>
    <row r="280" spans="1:10" ht="25" customHeight="1">
      <c r="A280" s="89"/>
      <c r="G280" s="87"/>
      <c r="J280" s="88"/>
    </row>
    <row r="281" spans="1:10" ht="25" customHeight="1">
      <c r="A281" s="89"/>
      <c r="G281" s="87"/>
      <c r="J281" s="88"/>
    </row>
    <row r="282" spans="1:10" ht="25" customHeight="1">
      <c r="A282" s="89"/>
      <c r="C282" s="90" t="s">
        <v>341</v>
      </c>
      <c r="G282" s="87"/>
      <c r="J282" s="88"/>
    </row>
    <row r="283" spans="1:10" ht="25" customHeight="1">
      <c r="A283" s="89"/>
      <c r="C283" s="90" t="s">
        <v>336</v>
      </c>
      <c r="G283" s="87"/>
      <c r="J283" s="88"/>
    </row>
    <row r="284" spans="1:10" ht="25" customHeight="1">
      <c r="A284" s="89"/>
      <c r="C284" s="90" t="s">
        <v>337</v>
      </c>
      <c r="G284" s="87"/>
      <c r="J284" s="88"/>
    </row>
    <row r="285" spans="1:10" ht="25" customHeight="1">
      <c r="A285" s="89"/>
      <c r="C285" s="90" t="s">
        <v>342</v>
      </c>
      <c r="G285" s="87"/>
      <c r="J285" s="88"/>
    </row>
    <row r="286" spans="1:10" ht="25" customHeight="1">
      <c r="A286" s="91">
        <v>21</v>
      </c>
      <c r="B286" s="92" t="s">
        <v>343</v>
      </c>
      <c r="C286" s="90" t="s">
        <v>344</v>
      </c>
      <c r="D286" s="98">
        <v>446</v>
      </c>
      <c r="E286" s="94" t="s">
        <v>23</v>
      </c>
      <c r="F286" s="95" t="s">
        <v>220</v>
      </c>
      <c r="G286" s="96">
        <v>0</v>
      </c>
      <c r="H286" s="93">
        <f>D286*G286</f>
        <v>0</v>
      </c>
      <c r="J286" s="88"/>
    </row>
    <row r="287" spans="1:10" ht="25" customHeight="1">
      <c r="A287" s="89"/>
      <c r="F287" s="95" t="s">
        <v>221</v>
      </c>
      <c r="G287" s="96">
        <v>0</v>
      </c>
      <c r="I287" s="93">
        <f>D286*G287</f>
        <v>0</v>
      </c>
      <c r="J287" s="88"/>
    </row>
    <row r="288" spans="1:10" ht="25" customHeight="1">
      <c r="A288" s="89"/>
      <c r="F288" s="95" t="s">
        <v>222</v>
      </c>
      <c r="G288" s="96">
        <v>0</v>
      </c>
      <c r="J288" s="97">
        <f>D286*G288</f>
        <v>0</v>
      </c>
    </row>
    <row r="289" spans="1:10" ht="25" customHeight="1">
      <c r="A289" s="89"/>
      <c r="G289" s="87"/>
      <c r="J289" s="88"/>
    </row>
    <row r="290" spans="1:10" ht="25" customHeight="1">
      <c r="A290" s="89"/>
      <c r="G290" s="87"/>
      <c r="J290" s="88"/>
    </row>
    <row r="291" spans="1:10" ht="25" customHeight="1">
      <c r="A291" s="89"/>
      <c r="C291" s="90" t="s">
        <v>345</v>
      </c>
      <c r="G291" s="87"/>
      <c r="J291" s="88"/>
    </row>
    <row r="292" spans="1:10" ht="25" customHeight="1">
      <c r="A292" s="89"/>
      <c r="C292" s="90" t="s">
        <v>335</v>
      </c>
      <c r="G292" s="87"/>
      <c r="J292" s="88"/>
    </row>
    <row r="293" spans="1:10" ht="25" customHeight="1">
      <c r="A293" s="89"/>
      <c r="C293" s="90" t="s">
        <v>346</v>
      </c>
      <c r="G293" s="87"/>
      <c r="J293" s="88"/>
    </row>
    <row r="294" spans="1:10" ht="25" customHeight="1">
      <c r="A294" s="89"/>
      <c r="C294" s="90" t="s">
        <v>337</v>
      </c>
      <c r="G294" s="87"/>
      <c r="J294" s="88"/>
    </row>
    <row r="295" spans="1:10" ht="25" customHeight="1">
      <c r="A295" s="89"/>
      <c r="C295" s="90" t="s">
        <v>347</v>
      </c>
      <c r="G295" s="87"/>
      <c r="J295" s="88"/>
    </row>
    <row r="296" spans="1:10" ht="25" customHeight="1">
      <c r="A296" s="91">
        <v>22</v>
      </c>
      <c r="B296" s="92" t="s">
        <v>348</v>
      </c>
      <c r="C296" s="90" t="s">
        <v>349</v>
      </c>
      <c r="D296" s="98">
        <v>446</v>
      </c>
      <c r="E296" s="94" t="s">
        <v>23</v>
      </c>
      <c r="F296" s="95" t="s">
        <v>220</v>
      </c>
      <c r="G296" s="96">
        <v>0</v>
      </c>
      <c r="H296" s="93">
        <f>D296*G296</f>
        <v>0</v>
      </c>
      <c r="J296" s="88"/>
    </row>
    <row r="297" spans="1:10" ht="25" customHeight="1">
      <c r="A297" s="89"/>
      <c r="F297" s="95" t="s">
        <v>221</v>
      </c>
      <c r="G297" s="96">
        <v>0</v>
      </c>
      <c r="I297" s="93">
        <f>D296*G297</f>
        <v>0</v>
      </c>
      <c r="J297" s="88"/>
    </row>
    <row r="298" spans="1:10" ht="25" customHeight="1">
      <c r="A298" s="89"/>
      <c r="F298" s="95" t="s">
        <v>222</v>
      </c>
      <c r="G298" s="96">
        <v>0</v>
      </c>
      <c r="J298" s="97">
        <f>D296*G298</f>
        <v>0</v>
      </c>
    </row>
    <row r="299" spans="1:10" ht="25" customHeight="1">
      <c r="A299" s="89"/>
      <c r="G299" s="87"/>
      <c r="J299" s="88"/>
    </row>
    <row r="300" spans="1:10" ht="25" customHeight="1">
      <c r="A300" s="89"/>
      <c r="G300" s="87"/>
      <c r="J300" s="88"/>
    </row>
    <row r="301" spans="1:10" ht="25" customHeight="1">
      <c r="A301" s="104"/>
      <c r="B301" s="105"/>
      <c r="C301" s="105"/>
      <c r="D301" s="105"/>
      <c r="E301" s="106" t="s">
        <v>351</v>
      </c>
      <c r="F301" s="106"/>
      <c r="G301" s="121"/>
      <c r="H301" s="117">
        <f>SUM(H94:H300)</f>
        <v>0</v>
      </c>
      <c r="I301" s="117">
        <f t="shared" ref="I301:J301" si="1">SUM(I94:I300)</f>
        <v>0</v>
      </c>
      <c r="J301" s="117">
        <f t="shared" si="1"/>
        <v>0</v>
      </c>
    </row>
    <row r="302" spans="1:10" ht="25" customHeight="1">
      <c r="A302" s="136"/>
      <c r="B302" s="137"/>
      <c r="C302" s="137"/>
      <c r="D302" s="137"/>
      <c r="E302" s="139" t="s">
        <v>364</v>
      </c>
      <c r="F302" s="138"/>
      <c r="G302" s="138"/>
      <c r="H302" s="140">
        <f>H93+H301</f>
        <v>0</v>
      </c>
      <c r="I302" s="140">
        <f t="shared" ref="I302:J302" si="2">I93+I301</f>
        <v>0</v>
      </c>
      <c r="J302" s="140">
        <f t="shared" si="2"/>
        <v>0</v>
      </c>
    </row>
    <row r="303" spans="1:10" ht="25" customHeight="1">
      <c r="A303" s="89"/>
      <c r="E303" s="119" t="s">
        <v>352</v>
      </c>
      <c r="F303" s="116"/>
      <c r="G303" s="122"/>
      <c r="H303" s="184">
        <f>ROUND(H302+I302+J302,0)</f>
        <v>0</v>
      </c>
      <c r="I303" s="185"/>
      <c r="J303" s="186"/>
    </row>
    <row r="304" spans="1:10" ht="25" customHeight="1">
      <c r="A304" s="104"/>
      <c r="B304" s="105"/>
      <c r="C304" s="105"/>
      <c r="D304" s="105"/>
      <c r="E304" s="118" t="s">
        <v>354</v>
      </c>
      <c r="F304" s="105"/>
      <c r="G304" s="105"/>
      <c r="H304" s="144"/>
      <c r="I304" s="145"/>
      <c r="J304" s="146">
        <f>ROUND(H303*0.27,0)</f>
        <v>0</v>
      </c>
    </row>
    <row r="305" spans="1:10" ht="25" customHeight="1">
      <c r="A305" s="107"/>
      <c r="B305" s="108"/>
      <c r="C305" s="108"/>
      <c r="D305" s="108"/>
      <c r="E305" s="120" t="s">
        <v>355</v>
      </c>
      <c r="F305" s="108"/>
      <c r="G305" s="108"/>
      <c r="H305" s="147"/>
      <c r="I305" s="148"/>
      <c r="J305" s="146">
        <f>ROUND(J303+J304,0)</f>
        <v>0</v>
      </c>
    </row>
  </sheetData>
  <mergeCells count="2">
    <mergeCell ref="H303:J303"/>
    <mergeCell ref="B2:G2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rowBreaks count="5" manualBreakCount="5">
    <brk id="49" max="16383" man="1"/>
    <brk id="93" max="16383" man="1"/>
    <brk id="139" max="16383" man="1"/>
    <brk id="228" max="16383" man="1"/>
    <brk id="2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Főösszesítő</vt:lpstr>
      <vt:lpstr>Építészeti ktsgvetés</vt:lpstr>
      <vt:lpstr>Gépészeti ktsgvetés</vt:lpstr>
      <vt:lpstr>'Építészeti ktsgvetés'!Nyomtatási_cím</vt:lpstr>
      <vt:lpstr>'Gépészeti ktsgvetés'!Nyomtatási_cím</vt:lpstr>
      <vt:lpstr>Főösszesítő!Nyomtatási_terület</vt:lpstr>
      <vt:lpstr>'Gépészeti ktsgvetés'!Nyomtatási_terület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vkaiserk</dc:creator>
  <cp:lastModifiedBy>vkaiserk</cp:lastModifiedBy>
  <cp:lastPrinted>2017-12-07T14:41:31Z</cp:lastPrinted>
  <dcterms:created xsi:type="dcterms:W3CDTF">2017-11-24T06:25:37Z</dcterms:created>
  <dcterms:modified xsi:type="dcterms:W3CDTF">2017-12-21T15:11:50Z</dcterms:modified>
</cp:coreProperties>
</file>